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munavarov\Desktop\IOM South Sudan 4\ECRP Construction Projects\ITB 4200745403 Rubkona TP 14\"/>
    </mc:Choice>
  </mc:AlternateContent>
  <xr:revisionPtr revIDLastSave="0" documentId="13_ncr:1_{66C0A2CF-0FE9-49D5-BA85-0B3B3172CA59}" xr6:coauthVersionLast="47" xr6:coauthVersionMax="47" xr10:uidLastSave="{00000000-0000-0000-0000-000000000000}"/>
  <bookViews>
    <workbookView xWindow="-108" yWindow="-108" windowWidth="23256" windowHeight="13896" firstSheet="1" activeTab="1" xr2:uid="{F5F914C9-FEEE-439C-9C43-9553A48C0280}"/>
  </bookViews>
  <sheets>
    <sheet name="TAKEOFF SHEET Cattle trough" sheetId="2" state="hidden" r:id="rId1"/>
    <sheet name="Annex B_BoQ TP14_Rubkona_Rev" sheetId="8" r:id="rId2"/>
  </sheets>
  <definedNames>
    <definedName name="_xlnm.Print_Area" localSheetId="1">'Annex B_BoQ TP14_Rubkona_Rev'!$A$1:$F$273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2" i="8" l="1"/>
  <c r="A272" i="8"/>
  <c r="B271" i="8"/>
  <c r="A271" i="8"/>
  <c r="B270" i="8"/>
  <c r="A270" i="8"/>
  <c r="B269" i="8"/>
  <c r="A269" i="8"/>
  <c r="B268" i="8"/>
  <c r="A268" i="8"/>
  <c r="F266" i="8"/>
  <c r="F264" i="8"/>
  <c r="F263" i="8"/>
  <c r="F262" i="8"/>
  <c r="F260" i="8"/>
  <c r="F259" i="8"/>
  <c r="F258" i="8"/>
  <c r="F257" i="8"/>
  <c r="F256" i="8"/>
  <c r="F255" i="8"/>
  <c r="F253" i="8"/>
  <c r="F252" i="8"/>
  <c r="F251" i="8"/>
  <c r="F250" i="8"/>
  <c r="F249" i="8"/>
  <c r="F248" i="8"/>
  <c r="F247" i="8"/>
  <c r="F246" i="8"/>
  <c r="F245" i="8"/>
  <c r="F241" i="8"/>
  <c r="F238" i="8"/>
  <c r="F237" i="8"/>
  <c r="F234" i="8"/>
  <c r="F233" i="8"/>
  <c r="F232" i="8"/>
  <c r="F230" i="8"/>
  <c r="F228" i="8"/>
  <c r="F227" i="8"/>
  <c r="F224" i="8"/>
  <c r="F223" i="8"/>
  <c r="F222" i="8"/>
  <c r="F221" i="8"/>
  <c r="F219" i="8"/>
  <c r="F216" i="8"/>
  <c r="F214" i="8"/>
  <c r="F212" i="8"/>
  <c r="F210" i="8"/>
  <c r="F208" i="8"/>
  <c r="F206" i="8"/>
  <c r="F205" i="8"/>
  <c r="F202" i="8"/>
  <c r="F197" i="8"/>
  <c r="F195" i="8"/>
  <c r="F194" i="8"/>
  <c r="F192" i="8"/>
  <c r="F190" i="8"/>
  <c r="F189" i="8"/>
  <c r="F187" i="8"/>
  <c r="F186" i="8"/>
  <c r="F182" i="8"/>
  <c r="D180" i="8"/>
  <c r="F180" i="8" s="1"/>
  <c r="F178" i="8"/>
  <c r="F175" i="8"/>
  <c r="F174" i="8"/>
  <c r="D167" i="8"/>
  <c r="F167" i="8" s="1"/>
  <c r="D165" i="8"/>
  <c r="F165" i="8" s="1"/>
  <c r="D164" i="8"/>
  <c r="F164" i="8" s="1"/>
  <c r="D162" i="8"/>
  <c r="F162" i="8" s="1"/>
  <c r="F161" i="8"/>
  <c r="F158" i="8"/>
  <c r="F156" i="8"/>
  <c r="F155" i="8"/>
  <c r="F153" i="8"/>
  <c r="F152" i="8"/>
  <c r="F151" i="8"/>
  <c r="F150" i="8"/>
  <c r="F149" i="8"/>
  <c r="F148" i="8"/>
  <c r="F145" i="8"/>
  <c r="F143" i="8"/>
  <c r="F141" i="8"/>
  <c r="F140" i="8"/>
  <c r="F138" i="8"/>
  <c r="F135" i="8"/>
  <c r="F134" i="8"/>
  <c r="F132" i="8"/>
  <c r="F131" i="8"/>
  <c r="F128" i="8"/>
  <c r="F127" i="8"/>
  <c r="F126" i="8"/>
  <c r="F122" i="8"/>
  <c r="F121" i="8"/>
  <c r="F120" i="8"/>
  <c r="F119" i="8"/>
  <c r="F118" i="8"/>
  <c r="F117" i="8"/>
  <c r="F109" i="8"/>
  <c r="F108" i="8"/>
  <c r="F107" i="8"/>
  <c r="F106" i="8"/>
  <c r="F105" i="8"/>
  <c r="F101" i="8"/>
  <c r="F99" i="8"/>
  <c r="F96" i="8"/>
  <c r="F95" i="8"/>
  <c r="F94" i="8"/>
  <c r="F93" i="8"/>
  <c r="F91" i="8"/>
  <c r="F89" i="8"/>
  <c r="F88" i="8"/>
  <c r="F87" i="8"/>
  <c r="F84" i="8"/>
  <c r="F83" i="8"/>
  <c r="F82" i="8"/>
  <c r="F81" i="8"/>
  <c r="F80" i="8"/>
  <c r="F78" i="8"/>
  <c r="F75" i="8"/>
  <c r="F73" i="8"/>
  <c r="F71" i="8"/>
  <c r="F70" i="8"/>
  <c r="F68" i="8"/>
  <c r="F66" i="8"/>
  <c r="F65" i="8"/>
  <c r="F63" i="8"/>
  <c r="F62" i="8"/>
  <c r="F61" i="8"/>
  <c r="F58" i="8"/>
  <c r="F57" i="8"/>
  <c r="F56" i="8"/>
  <c r="F55" i="8"/>
  <c r="F54" i="8"/>
  <c r="F53" i="8" s="1"/>
  <c r="F52" i="8"/>
  <c r="F51" i="8"/>
  <c r="F49" i="8"/>
  <c r="F48" i="8"/>
  <c r="F47" i="8"/>
  <c r="F46" i="8"/>
  <c r="F45" i="8"/>
  <c r="F44" i="8"/>
  <c r="F43" i="8"/>
  <c r="F42" i="8"/>
  <c r="F41" i="8"/>
  <c r="F40" i="8"/>
  <c r="F39" i="8"/>
  <c r="F37" i="8"/>
  <c r="F36" i="8"/>
  <c r="F34" i="8"/>
  <c r="F33" i="8"/>
  <c r="F32" i="8"/>
  <c r="F31" i="8"/>
  <c r="F30" i="8"/>
  <c r="F29" i="8"/>
  <c r="F27" i="8"/>
  <c r="F26" i="8"/>
  <c r="F25" i="8" s="1"/>
  <c r="F24" i="8"/>
  <c r="F23" i="8"/>
  <c r="F19" i="8" s="1"/>
  <c r="F22" i="8"/>
  <c r="F21" i="8"/>
  <c r="F20" i="8"/>
  <c r="F18" i="8"/>
  <c r="F17" i="8"/>
  <c r="F15" i="8"/>
  <c r="F14" i="8"/>
  <c r="F13" i="8"/>
  <c r="F168" i="8" l="1"/>
  <c r="F50" i="8"/>
  <c r="F261" i="8"/>
  <c r="F12" i="8"/>
  <c r="F6" i="8" s="1"/>
  <c r="E268" i="8" s="1"/>
  <c r="F268" i="8" s="1"/>
  <c r="F243" i="8"/>
  <c r="F242" i="8" s="1"/>
  <c r="E272" i="8" s="1"/>
  <c r="F272" i="8" s="1"/>
  <c r="F38" i="8"/>
  <c r="F123" i="8"/>
  <c r="F129" i="8"/>
  <c r="F35" i="8"/>
  <c r="E269" i="8" s="1"/>
  <c r="F269" i="8" s="1"/>
  <c r="F114" i="8"/>
  <c r="F112" i="8"/>
  <c r="F60" i="8"/>
  <c r="F203" i="8"/>
  <c r="F102" i="8"/>
  <c r="F147" i="8"/>
  <c r="F100" i="8"/>
  <c r="F76" i="8" s="1"/>
  <c r="F146" i="8" l="1"/>
  <c r="E271" i="8" s="1"/>
  <c r="F271" i="8" s="1"/>
  <c r="F110" i="8"/>
  <c r="F59" i="8" s="1"/>
  <c r="E270" i="8" s="1"/>
  <c r="F270" i="8" s="1"/>
  <c r="F273" i="8" l="1"/>
  <c r="F35" i="2" l="1"/>
  <c r="F34" i="2"/>
  <c r="L19" i="2"/>
  <c r="J41" i="2"/>
  <c r="J40" i="2"/>
  <c r="J35" i="2"/>
  <c r="J34" i="2"/>
  <c r="K48" i="2"/>
  <c r="K39" i="2"/>
  <c r="L45" i="2" l="1"/>
  <c r="K44" i="2"/>
  <c r="K41" i="2"/>
  <c r="K40" i="2"/>
  <c r="K37" i="2"/>
  <c r="M35" i="2"/>
  <c r="M34" i="2"/>
  <c r="L31" i="2"/>
  <c r="L30" i="2"/>
  <c r="L29" i="2"/>
  <c r="L28" i="2"/>
  <c r="L26" i="2"/>
  <c r="K23" i="2"/>
  <c r="K21" i="2"/>
  <c r="L17" i="2"/>
  <c r="K12" i="2"/>
  <c r="L15" i="2"/>
  <c r="L13" i="2"/>
  <c r="K35" i="2"/>
  <c r="E5" i="2"/>
  <c r="P6" i="2"/>
  <c r="N6" i="2"/>
  <c r="K34" i="2" l="1"/>
  <c r="Z3" i="2"/>
  <c r="O6" i="2"/>
  <c r="Z6" i="2" s="1"/>
</calcChain>
</file>

<file path=xl/sharedStrings.xml><?xml version="1.0" encoding="utf-8"?>
<sst xmlns="http://schemas.openxmlformats.org/spreadsheetml/2006/main" count="684" uniqueCount="473">
  <si>
    <t>TAKING OFF FOR ANIMAL TROUGH (CATTLE)</t>
  </si>
  <si>
    <t>Ceiling Area</t>
  </si>
  <si>
    <t xml:space="preserve">Substructure </t>
  </si>
  <si>
    <t>Structural Frames</t>
  </si>
  <si>
    <t xml:space="preserve">Superstructure </t>
  </si>
  <si>
    <t>C/C room</t>
  </si>
  <si>
    <t>room1</t>
  </si>
  <si>
    <t>room2</t>
  </si>
  <si>
    <t>Total</t>
  </si>
  <si>
    <t>Ext. Premeter CL</t>
  </si>
  <si>
    <t># of Columns</t>
  </si>
  <si>
    <t>Ring beam sofit length</t>
  </si>
  <si>
    <t>Ext. Premeter wall (m)</t>
  </si>
  <si>
    <t>Int. Permeter CL</t>
  </si>
  <si>
    <t xml:space="preserve">Beam  4Y12 @ 3+ </t>
  </si>
  <si>
    <t>No of main trusses</t>
  </si>
  <si>
    <t>Int. Permeter wall (m)</t>
  </si>
  <si>
    <t>Floor Area</t>
  </si>
  <si>
    <t>Total Length  CL</t>
  </si>
  <si>
    <t xml:space="preserve">External openings </t>
  </si>
  <si>
    <t>Total wall  Length  (m)</t>
  </si>
  <si>
    <t xml:space="preserve">Internal Openings </t>
  </si>
  <si>
    <t>Total Area of openings</t>
  </si>
  <si>
    <t xml:space="preserve">Tile Skirting Length </t>
  </si>
  <si>
    <t>ITEM</t>
  </si>
  <si>
    <t>DESCRIPTION</t>
  </si>
  <si>
    <t>CARRIED TO BOQ</t>
  </si>
  <si>
    <t>Width (m)</t>
  </si>
  <si>
    <t>Depth,Height  (m)</t>
  </si>
  <si>
    <t>#</t>
  </si>
  <si>
    <t>Deductions or additions</t>
  </si>
  <si>
    <t>Perimeter, Length (m)</t>
  </si>
  <si>
    <r>
      <t>Area, M</t>
    </r>
    <r>
      <rPr>
        <b/>
        <vertAlign val="superscript"/>
        <sz val="11"/>
        <rFont val="Arial Narrow"/>
        <family val="2"/>
      </rPr>
      <t>2</t>
    </r>
  </si>
  <si>
    <t>Vol, cubic meter</t>
  </si>
  <si>
    <t>Kg</t>
  </si>
  <si>
    <t>Length</t>
  </si>
  <si>
    <t>Width</t>
  </si>
  <si>
    <t>Depth/height</t>
  </si>
  <si>
    <t>SUBSTRUCTURE</t>
  </si>
  <si>
    <t>Excavate to remove top vegetable soil, average 200mm deep</t>
  </si>
  <si>
    <t>Excavate in soft material for foundation wall and strip footings 0.6m wide, 0 to 0.75 m deep starting from stripped levels</t>
  </si>
  <si>
    <t>Backfill</t>
  </si>
  <si>
    <t>Return, fill in and ram selected excavated material around foundations</t>
  </si>
  <si>
    <t>Disposal of surplus material</t>
  </si>
  <si>
    <t>Load and cart away surplus excavated material from site to an approved dumping site</t>
  </si>
  <si>
    <t>Selected filling</t>
  </si>
  <si>
    <t>Approved filling, well watered and compacted in layers not exceeding 150mm deep  [under slabs &amp; animal stepping platform]</t>
  </si>
  <si>
    <t>Anti-termite treatment</t>
  </si>
  <si>
    <t>Chemical anti-termite treatment as "Premise 200 SC" or other equal and approved executed complete by an  approved specialist under a ten (10) year guarantee [Under slab area including animal platform]</t>
  </si>
  <si>
    <t>Damp proof membrane</t>
  </si>
  <si>
    <t xml:space="preserve">1000 Gauge polythene or other equal and approved damp proof membrane laid under surface bed with 300mm side and end laps </t>
  </si>
  <si>
    <t>Concrete and brickwork</t>
  </si>
  <si>
    <t>Plain concrete class 15 (mix 1:3:6)</t>
  </si>
  <si>
    <t>50mm thick blinding under foundations</t>
  </si>
  <si>
    <t xml:space="preserve">Insitu concrete class 25, vibrated and reinforced as described,  in:- </t>
  </si>
  <si>
    <t>RC Strip footing 200mm thick</t>
  </si>
  <si>
    <t>RC Column wall</t>
  </si>
  <si>
    <t>100mm Thick floor slab</t>
  </si>
  <si>
    <t>75mm Thick floor slab animal stepping platform</t>
  </si>
  <si>
    <t>Reinforcement</t>
  </si>
  <si>
    <t xml:space="preserve">High tensile steel reinforcement to B.S. 4461 in structural concrete work including cutting, bending, hoisting, fixing, tying  wire and spacing blocks </t>
  </si>
  <si>
    <t>8 mm diameter bars</t>
  </si>
  <si>
    <t>10 mm diameter bars</t>
  </si>
  <si>
    <t>A142 Mesh reinforcement ; B.S. 4483  weighing 2.22 kgs per square meter including bends, tying wire and spacing blocks</t>
  </si>
  <si>
    <t xml:space="preserve">Fabric mesh reinforcement in slabs </t>
  </si>
  <si>
    <t>Sawn formwork to:</t>
  </si>
  <si>
    <t>Vertical sides of RC wall</t>
  </si>
  <si>
    <t>Edges of 100mm thick slab</t>
  </si>
  <si>
    <t>Edges of 75mm thick animal stepping platform</t>
  </si>
  <si>
    <t>Block/Brickwork</t>
  </si>
  <si>
    <t>Solid concrete block walls with minium characteristic comprehensive strength of 7.0N/mm2; bedded, jointed  and pointed in cement sand (1:3) mortar; reinforced with hoop with hoop iron after every alternate course.</t>
  </si>
  <si>
    <t>150mm Thick wall above ground</t>
  </si>
  <si>
    <t>200mm thick stone rip rap jointed with mortar pavement/animal approach</t>
  </si>
  <si>
    <t>Finishes</t>
  </si>
  <si>
    <t xml:space="preserve">Exposed wall : 15mm Cement and sand (1:3) render on concrete work  to:- </t>
  </si>
  <si>
    <t>Brick Wall surfaces (both sides)</t>
  </si>
  <si>
    <t>KEY</t>
  </si>
  <si>
    <t># carried to BoQ</t>
  </si>
  <si>
    <t>Area carried to BoQ</t>
  </si>
  <si>
    <t>Volume carried to BoQ</t>
  </si>
  <si>
    <t>Kilogram(s) carried to BoQ</t>
  </si>
  <si>
    <t>BILL OF QUANTITIES FOR WATER YARD</t>
  </si>
  <si>
    <t>South Sudan Enhancing Community Resilience and Local Governance Project (ECRP)</t>
  </si>
  <si>
    <t> </t>
  </si>
  <si>
    <r>
      <t xml:space="preserve">Project Description: </t>
    </r>
    <r>
      <rPr>
        <sz val="10"/>
        <rFont val="Times New Roman"/>
        <family val="1"/>
      </rPr>
      <t>Drill a new borehole  and Updrage to a water yard at Mathiang Boma Barkuor  Village;Denjaak primary school; Community resoure center Yoanyang Boma Chilak Village;Rubkona Primary school Yoanyang Boma Chilak village and drilling of borehole and installation of handpump at Rotriak Boma Nokpuot Village and Bilyang Primary School.</t>
    </r>
  </si>
  <si>
    <t>Tender 14</t>
  </si>
  <si>
    <t>Name of Vendor</t>
  </si>
  <si>
    <t>DESCRIPTIONS</t>
  </si>
  <si>
    <t>Unit</t>
  </si>
  <si>
    <t>Quantity required for project</t>
  </si>
  <si>
    <t>Unit Cost [USD]</t>
  </si>
  <si>
    <t>Total cost (USD)</t>
  </si>
  <si>
    <t>BILL No. 1</t>
  </si>
  <si>
    <t>PRELIMINARIES (for all sites combined)</t>
  </si>
  <si>
    <t>Notes:</t>
  </si>
  <si>
    <t>All the Bidders are requested to refer "Pricing Preamble and notes below" and works items of this Bills of Quantities shall be priced to fulfill the requirements there-in. Also see that no page or items are missing prior to pricing of this bill of quantities.</t>
  </si>
  <si>
    <t>Note</t>
  </si>
  <si>
    <t>A list of typical general items are given below. However, the Bidder is requested to price only those items that may affect this Contract.</t>
  </si>
  <si>
    <t>If no price has been stated against any item  hereunder, the Contractor shall not be entitled to claim any money for such items even though he is obliged to execute the work or provide services described therein. Preliminary items priced by the Tenderer are deemed to include the cost of unpriced items.</t>
  </si>
  <si>
    <t>Cost and expenses in connection with any other preliminary item which is not listed below, but is necessary for the due completion of works, is deemed to be included in the tender rates.</t>
  </si>
  <si>
    <t xml:space="preserve">Mobilization and Site Facilities </t>
  </si>
  <si>
    <t>1.1.1</t>
  </si>
  <si>
    <t>Mobilization of all required Construction materials ,equipments  and personel to project site.</t>
  </si>
  <si>
    <t>Lump Sum</t>
  </si>
  <si>
    <t>1.1.2</t>
  </si>
  <si>
    <t>The contractor shall provide adequate space to serve as a temporary site office and fit it with the  required facilities for his own site management staff
The contractor shall provide adequate space to serve as a temporary site stores or space for storage of plant and materials for the work herein.
The contractor shall provide toilet facilities for his workers and the Engineers within the site as directed and with Sanitary conditions meeting WHO Standards.</t>
  </si>
  <si>
    <t>1.1.3</t>
  </si>
  <si>
    <t>The contractor shall provide necessary protective fencing/site hoarding, lighting, watchmen and other precautions and maintain  for entire  construction period.</t>
  </si>
  <si>
    <t>PLATES</t>
  </si>
  <si>
    <t>1.1.4</t>
  </si>
  <si>
    <t>Fabricate a metal visibility plate 200 x 200 mm to be wall mounted. Art work of name board will be issued by IOM, The plate shall be mounted on each kiosk, water yard tower and hand pump.</t>
  </si>
  <si>
    <t>Each</t>
  </si>
  <si>
    <t>1.1.5</t>
  </si>
  <si>
    <t>Fabricate and install a sign post stand, 1m x 1.2m metal signboad on a 1.8m stand with a concrete foundation (min. 0.40 x 0.40 x 0.60 m, as directed by the Site Engineer). Concrete class C-25 (1:1:2) with RHS 40 x 40 x 2.5mm posts and 2mm thick sheet metal sign. The sign post shall consist of approved GoSS flag on the left and ERCP II logo on the right. The subproject name and the implementer as the Governement of South Sudan. The contractor shall be provided this information by IOM in Writing.</t>
  </si>
  <si>
    <t xml:space="preserve">Sites Operations </t>
  </si>
  <si>
    <t>1.2.1</t>
  </si>
  <si>
    <t>Allow for setting out of works in accordance with drawings; liaise with client to establish exact boundaries and other written information given by the Engineer and obtain written approval from the relevant government authorities for setting out, street and building lines before commencements of construction; Checking of any setting out or of any line or level by the Engineer shall not in any way relieve the Contractor of his responsibility for the accuracy thereof.</t>
  </si>
  <si>
    <t>1.2.2</t>
  </si>
  <si>
    <t>Allow for supplying water for the Works and facilities of the contractor including connection, distribution system for the work, internal arrangements and all payment to the authorities for connections. It is the responsibility of the Contractor to ensure steady and uninterrupted water supply to Works.</t>
  </si>
  <si>
    <t>1.2.3</t>
  </si>
  <si>
    <t>Allow for maintaining daily records in the manner required by the Engineer to indicate factual details of, Workers, materials , Machinery and Equipment, Weather</t>
  </si>
  <si>
    <t>1.2.4</t>
  </si>
  <si>
    <t xml:space="preserve">Allow for maintaining the sites in clean and orderly fashion at all times and during the entire contract period. Materials, cement etc. shall be kept neatly stacked on the site with all access-ways kept clear. All dust, debris and rubbish etc., arising out of his own works shall be continually cleared and removed from the site. The Engineer's Representative shall certify a percentage of the monthly rate or shall completely suspend the monthly amount if the contractor's maintenance is found to be unacceptable. </t>
  </si>
  <si>
    <t>1.2.5</t>
  </si>
  <si>
    <t>Allow for providing all necessary safety measures to workmen (provision for proper usage of Personal protective equipment (PPE)). The bidder should submit his comprehensive safety plan with description and number in each safety device and other safety equipment  proposed. The Engineer's Representative has the right to pay a percentage of the monthly component to suit the percentage accomplishment of this safety plan.</t>
  </si>
  <si>
    <t>Insurances, Bonds &amp; Fees</t>
  </si>
  <si>
    <t>1.3.1</t>
  </si>
  <si>
    <t>Allow for Contractor's All Risk Insurance Policy, including third party liability and from the starting date until the defects liability certificate has been issued, the risks of personal injury, death, and loss of or damage to property (including, without limitation, the works, plant, materials, and equipment) which are not employers risk but are contractors risk
Allow for insurance against claims for worker's compensation. Engineer's and Consultant's representatives, shall be included in the Insurance Policy.
Allow for insurance against loss or damage to the works, adjacent structures, any existing overhead and/or underground services that may cause damages during the construction</t>
  </si>
  <si>
    <t>Environmental and Social Safeguarding Requirements</t>
  </si>
  <si>
    <t>Allow for providing all necessary safety measures to workmen (provision for proper usage of Personal protective equipment (PPE). The bidder should submit his comprehensive safety plan with description and number in each safety device and other safety equipment  proposed. The Engineer's Representative has the right to pay a percentage of the monthly component to suit the percentage accomplishment of this safety plan.</t>
  </si>
  <si>
    <t>1.4.1</t>
  </si>
  <si>
    <t xml:space="preserve">Conduct environmental and social risk assessment and management on all subproject sites including conducting inspections to ensure adherenace to the requirment of IOM and the World Bank </t>
  </si>
  <si>
    <t>1.4.2</t>
  </si>
  <si>
    <t>Provide resources to ensure a safe working enviroment including signage,  access control,fall protection equipment and devices, ocupational safety and health equipment, and first aid kit.</t>
  </si>
  <si>
    <t>1.4.3</t>
  </si>
  <si>
    <t>Ensure measures are put in place to guarantee community safety including stakeholder engagement and information disclosure</t>
  </si>
  <si>
    <t>1.4.4</t>
  </si>
  <si>
    <t xml:space="preserve">Acquire all relevant Environmental perts, licenses and authorisation prior to engaging in any activities that require such. This includes adhereing to conditions of any licenses issues. </t>
  </si>
  <si>
    <t>1.4.5</t>
  </si>
  <si>
    <t xml:space="preserve">Rehabilitate and ensure maintanace of aesthetic environment including ensuring the sound management of waste on all sites. </t>
  </si>
  <si>
    <t>1.4.6</t>
  </si>
  <si>
    <t xml:space="preserve">Ensure there is a designated qualified and competent environmental and social safeguards specialist within the contrcator's team atleast for each subproject. </t>
  </si>
  <si>
    <t>Month</t>
  </si>
  <si>
    <t>BILL NO.2</t>
  </si>
  <si>
    <t>Dilling of Boreholes at Mathiang Boma Barkuor  Village;Denjaak primary school; Community resoure center Yoanyang Boma Chilak Village;Rubkona Primary school Yoanyang Boma Chilak village; Rotriak Boma  Nokpuot Village and Bilyang Primary School.</t>
  </si>
  <si>
    <t>Site Selection</t>
  </si>
  <si>
    <t>2.1.1</t>
  </si>
  <si>
    <t>Select a location for borehole drilling, using geo-electrical technique. The suitable sites recommended by the hydrogeologist able to provide borehole yield of at least 4m3/hr. Geophysical survey report submitted to the ECRP/IOM infrasctructure technical Lead</t>
  </si>
  <si>
    <t>LS</t>
  </si>
  <si>
    <t>Drilling</t>
  </si>
  <si>
    <t>2.2.1</t>
  </si>
  <si>
    <t>Drilling of a minimum of 13"Ø diameter borehole in the overbuden zone.</t>
  </si>
  <si>
    <t>m</t>
  </si>
  <si>
    <t>2.2.2</t>
  </si>
  <si>
    <t>Drilling of a minimum of 9"Ø diameter borehole from (40- 50)m to  a minimum depth of 90 meters.</t>
  </si>
  <si>
    <t>2.2.3</t>
  </si>
  <si>
    <t>Collection of representative, continous samples of 125 grams minimum of the strata penetrated  for every 2m interval and when required by the ECRP/ IOM Project Engineer. The samples  to be preserved in polythene bags or suitable sealable containers and clearly marked in waterproof ink according to Location, borehole reference identification number (supplied by IOM), date taken and depth [from – to].</t>
  </si>
  <si>
    <t>Well Construction</t>
  </si>
  <si>
    <t>2.3.1</t>
  </si>
  <si>
    <t>Supply and installation of 6"Ø nominal diameter uPVC, drinking water standards and PN10 rated casing of 6.5mm minimum thickness. Casing shall be installed to a minimum depth corresponding to the overbuden zone in hard formation. For unconsolidated formation, the casing shall be installed to borehole depth and fitted with a bottom cap.
Casings compliance to ISO 9001:2018 and DIN4925.</t>
  </si>
  <si>
    <t>2.3.2</t>
  </si>
  <si>
    <t>For unconsolidated formations, supply and installation of 6" nominal diameter casings screens with horizontal slot opening size of 0.5mm to 1mm with a minimum aperture of 6%. Casing minimum wall thickness of 6.5mm.
Casings compliance to ISO 9001:2018 and DIN4925.</t>
  </si>
  <si>
    <t>2.3.3</t>
  </si>
  <si>
    <t>Supply and installation of river-bed, washed, well-rounded and of uniform grading gravel packs of 1-5mm as per ToR.</t>
  </si>
  <si>
    <t>2.3.4</t>
  </si>
  <si>
    <t>Supply and installation of the sanitary seal around the casing above the filter pack. A sanitary seal of 3m shall be installed in the annular space from the filter/gravel pack.</t>
  </si>
  <si>
    <t>2.3.5</t>
  </si>
  <si>
    <t>Backfilling of borehole annulus and installation of 3m of sanitary seal below the ground level surface. Make provision for installation of pedestal stand</t>
  </si>
  <si>
    <t>Well Development</t>
  </si>
  <si>
    <t>2.4.1</t>
  </si>
  <si>
    <t xml:space="preserve">Develop the well as per ToR specification. </t>
  </si>
  <si>
    <t>hrs</t>
  </si>
  <si>
    <t>Pump testing</t>
  </si>
  <si>
    <t>2.5.1</t>
  </si>
  <si>
    <t>Conduct step drawdown and recovery test as per ToR specification.</t>
  </si>
  <si>
    <t>2.5.2</t>
  </si>
  <si>
    <t>Conduct constant rate and recovery test as per ToR specification.</t>
  </si>
  <si>
    <t>Water quality</t>
  </si>
  <si>
    <t>2.6.1</t>
  </si>
  <si>
    <t>Collect 2 x 1 litre water samples, and submit to an approved laboratory for analysis. Water quality shall comply with the minimum South Sudan quality standards and report shared to IOM/ECRP infrastructure technical lead</t>
  </si>
  <si>
    <t>2.6.2</t>
  </si>
  <si>
    <t>Conduct field testing using portable water quality testing equipment for EC, TDS, Temperature, PH and Turbidity.</t>
  </si>
  <si>
    <t>2.6.3</t>
  </si>
  <si>
    <t>Clean and disinfect the borehole as per ToR.</t>
  </si>
  <si>
    <t>Reporting</t>
  </si>
  <si>
    <t>2.7.1</t>
  </si>
  <si>
    <t>Submit well completion report as per IOM/ECRP requirements including results of water quality analysis as per the ToR</t>
  </si>
  <si>
    <t>No</t>
  </si>
  <si>
    <t>BILL NO. 3</t>
  </si>
  <si>
    <t>Construction of water kiosks with 6 talbot Talflow self-closing taps in hollow block and concrete masonry at Mathiang Boma ,Barkuor  Village;Denjaak primary school; Community resoure center Yoanyang Boma,Chilak Village;Rubkona Primary school,Yoanyang Boma,Chilak village</t>
  </si>
  <si>
    <t xml:space="preserve">Excavation and Earthwork </t>
  </si>
  <si>
    <t>3.1.1</t>
  </si>
  <si>
    <t>m2</t>
  </si>
  <si>
    <t>3.1.2</t>
  </si>
  <si>
    <t>Excavate in soft material for foundation wall and strip footings, 0 to 0.75 m deep starting from stripped levels</t>
  </si>
  <si>
    <t>m3</t>
  </si>
  <si>
    <t>3.1.3</t>
  </si>
  <si>
    <t>Ditto to steps</t>
  </si>
  <si>
    <t>Backfilling</t>
  </si>
  <si>
    <t>3.1.4</t>
  </si>
  <si>
    <t>3.1.5</t>
  </si>
  <si>
    <t>Disposal of Surplus spoil</t>
  </si>
  <si>
    <t>3.1.6</t>
  </si>
  <si>
    <t>3.1.7</t>
  </si>
  <si>
    <t>Approved filling, well watered and compacted in layers not exceeding 150mm deep  [under floor slabs]</t>
  </si>
  <si>
    <t>3.1.8</t>
  </si>
  <si>
    <t>3.1.9</t>
  </si>
  <si>
    <t>Chemical anti-termite treatment as "Premise 200 SC" or other equal and approved executed complete by an  approved specialist under a ten (10) year guarantee [Under ramps, steps and paving slabs]</t>
  </si>
  <si>
    <t xml:space="preserve">Damp proof membrane </t>
  </si>
  <si>
    <t>3.1.10</t>
  </si>
  <si>
    <t>1000 Gauge polythene or other equal and approved damp proof membrane laid under surface bed with 300mm side and end laps (including steps area)</t>
  </si>
  <si>
    <t>Concrete and Brick work</t>
  </si>
  <si>
    <t>3.2.1</t>
  </si>
  <si>
    <t xml:space="preserve">Plain concrete class 15 (mix 1:3:6) </t>
  </si>
  <si>
    <t>3.2.2</t>
  </si>
  <si>
    <t>50mm Thick Blinding under foundations and steps</t>
  </si>
  <si>
    <t>3.2.3</t>
  </si>
  <si>
    <t>Strip footing</t>
  </si>
  <si>
    <t>3.2.4</t>
  </si>
  <si>
    <t>Ring beams, ground beam &amp; lintels</t>
  </si>
  <si>
    <t>3.2.5</t>
  </si>
  <si>
    <t>Steps</t>
  </si>
  <si>
    <t>3.2.6</t>
  </si>
  <si>
    <t>150mm Thick floor slab</t>
  </si>
  <si>
    <t>3.2.7</t>
  </si>
  <si>
    <t>500 mm wide water channel</t>
  </si>
  <si>
    <t xml:space="preserve">Reinforcement </t>
  </si>
  <si>
    <t>3.2.8</t>
  </si>
  <si>
    <t>3.2.9</t>
  </si>
  <si>
    <t>3.2.10</t>
  </si>
  <si>
    <t>12 mm diameter bars</t>
  </si>
  <si>
    <t>3.2.11</t>
  </si>
  <si>
    <t>Sawn formwork to:-</t>
  </si>
  <si>
    <t>3.2.12</t>
  </si>
  <si>
    <t>Vertical sides of strip footings</t>
  </si>
  <si>
    <t>3.2.13</t>
  </si>
  <si>
    <t>Sides and soffites of beams and lintels</t>
  </si>
  <si>
    <t>3.2.14</t>
  </si>
  <si>
    <t>Edges of 150mm thick floor slab</t>
  </si>
  <si>
    <t>3.2.15</t>
  </si>
  <si>
    <t>Edges of 100mm thick steps</t>
  </si>
  <si>
    <t>3.2.16</t>
  </si>
  <si>
    <t>200mm Thick wall below ground</t>
  </si>
  <si>
    <t>3.2.17</t>
  </si>
  <si>
    <t>200mm Thick wall above ground</t>
  </si>
  <si>
    <t>3.2.18</t>
  </si>
  <si>
    <t>200mm thick wall for steps</t>
  </si>
  <si>
    <t>Roof construction</t>
  </si>
  <si>
    <t xml:space="preserve">Roofing cost includes all timber framing i.e purlins, rafters, base blate according to the design drawing and technical specification. </t>
  </si>
  <si>
    <t>3.3.1</t>
  </si>
  <si>
    <t xml:space="preserve">Supply and Fix 28 gauge prepainted Super V IT4 sheets; fixed to 75x50mm timber purlins, 100x50mm rafters  100x50 wall plate and 200x25mm facsia board. </t>
  </si>
  <si>
    <t>3.3.2</t>
  </si>
  <si>
    <t>Supply and fix 100x50mm wall plate</t>
  </si>
  <si>
    <t>3.3.3</t>
  </si>
  <si>
    <t>Supply and fix 100x50mm timber rafters</t>
  </si>
  <si>
    <t>3.3.4</t>
  </si>
  <si>
    <t>Supply and fix 75x50mm timber purlins</t>
  </si>
  <si>
    <t>3.3.5</t>
  </si>
  <si>
    <t>Supply and fix 200x25mm fascia board</t>
  </si>
  <si>
    <t>Finishes &amp; Fixtures</t>
  </si>
  <si>
    <t xml:space="preserve">Exposed wall and beam surfaces: 15mm Cement and sand (1:3) render on concrete work  to:- </t>
  </si>
  <si>
    <t>3.4.1</t>
  </si>
  <si>
    <t>Wall surfaces (both sides)</t>
  </si>
  <si>
    <t>Sand surfaces and fill uneven surfaces with stucco filler paste; prepare and apply two undercoats of premium quality cream (RAL 9001) paint and two coats of premium quality weather proof  permaplast reisn based acrylic paint to:-</t>
  </si>
  <si>
    <t>3.4.2</t>
  </si>
  <si>
    <t>Wall and concrete surfaces</t>
  </si>
  <si>
    <t>Floor finishes</t>
  </si>
  <si>
    <t>Insitu cement and sand (1:3) screed</t>
  </si>
  <si>
    <t>3.4.3</t>
  </si>
  <si>
    <t>50mm Thick screed, finished with steel trowel</t>
  </si>
  <si>
    <t>3.4.4</t>
  </si>
  <si>
    <t>6 Talbot Talflow self-closing taps each in hollow block and concrete masonry</t>
  </si>
  <si>
    <t>3.4.5</t>
  </si>
  <si>
    <t>50mm diameter 2.5mm thickness CHS metal hand rail</t>
  </si>
  <si>
    <t>3.4.6</t>
  </si>
  <si>
    <t>50mm diameter 2.5mm thickness CHS metal guard rail</t>
  </si>
  <si>
    <t>3.4.7</t>
  </si>
  <si>
    <t>20mm diameter 2.5mm thickness CHS metal baluster</t>
  </si>
  <si>
    <t>3.4.8</t>
  </si>
  <si>
    <t>40mm diameter 2.5mm thickness vertical posts</t>
  </si>
  <si>
    <t>Steel Grill Window and Door</t>
  </si>
  <si>
    <t>Mild steel grill door made out of cold rolled  steel sections thoroughly cleaned and phosphatized to resist  corrosion before receiving two coat of rust inhibiting primer</t>
  </si>
  <si>
    <t>Door shutter made out of 10x10mm solid mild steel grilles hexagonal cage comprising of 0.5mm thick mild thick steel plate panels (300mm high middle parts); all  welded to 40x40x3mm SHS frame and 20x20x3mm SHS intermediate frame; fixed to 40x40x5mm thick angle mild steel RHS external frame  grouted below finished floor  level as per the details and fixed to walls: All iron mongery  and lugs fixed to manufacturer's  specifications (See details provided)</t>
  </si>
  <si>
    <t>3.5.1</t>
  </si>
  <si>
    <t>Single leaf door overall size  800x2100mm high</t>
  </si>
  <si>
    <t>3.5.2</t>
  </si>
  <si>
    <t>Window made of rolling metal shutters overall size 1600x900mm high</t>
  </si>
  <si>
    <t>3.5.3</t>
  </si>
  <si>
    <t xml:space="preserve">Metal grid mesh to cover 2800x300mm wide water channel. </t>
  </si>
  <si>
    <t>EXCAVATION AND CONSTRUCTION OF SOAK AWAY PIT</t>
  </si>
  <si>
    <t>Excavation</t>
  </si>
  <si>
    <t>3.6.1</t>
  </si>
  <si>
    <t>Excavate for soak pit; 0-1.50m deep</t>
  </si>
  <si>
    <t>m³</t>
  </si>
  <si>
    <t>3.6.2</t>
  </si>
  <si>
    <t>Ditto; 1.5- 2.5m deep</t>
  </si>
  <si>
    <t xml:space="preserve">Disposal </t>
  </si>
  <si>
    <t>3.6.3</t>
  </si>
  <si>
    <t>Load and cart away surplus spoil</t>
  </si>
  <si>
    <t>3.6.4</t>
  </si>
  <si>
    <t>Backfill selected and approved excavated materials around foundations</t>
  </si>
  <si>
    <t>Burnt brick walling; bedding, jointing  and pointing in cement sand (1:3) mortar</t>
  </si>
  <si>
    <t>3.6.5</t>
  </si>
  <si>
    <t>200 mm thick wall</t>
  </si>
  <si>
    <t>m²</t>
  </si>
  <si>
    <t>3.6.6</t>
  </si>
  <si>
    <t>Aggregate filling into the soak pit of size 20-30mm; 0 - 0.7m deep</t>
  </si>
  <si>
    <t>3.6.7</t>
  </si>
  <si>
    <t xml:space="preserve">Hardcore fillings into the soak pit; from 0.7 - 2.5m  </t>
  </si>
  <si>
    <t>Covers</t>
  </si>
  <si>
    <t>3.6.8</t>
  </si>
  <si>
    <t xml:space="preserve">Provide and install plastic cover topped with soil above the soak pit. </t>
  </si>
  <si>
    <t>nr</t>
  </si>
  <si>
    <t>Sundries</t>
  </si>
  <si>
    <t>3.6.9</t>
  </si>
  <si>
    <t>Allow for making 150 mm diameter openings in 200 mm clay brick walling</t>
  </si>
  <si>
    <t>BILL NO. 4</t>
  </si>
  <si>
    <t>Construction of 20 cubic meter steel storage, 6 meters high tower-water yard and installation of submersible pump powered by solar system at at Mathiang Boma Barkuor  Village;Denjaak primary school; Community resoure center Yoanyang Boma Chilak Village;Rubkona Primary school Yoanyang Boma Chilak village</t>
  </si>
  <si>
    <t>Water yard construction and installation of submersible pump</t>
  </si>
  <si>
    <t>4.1.1</t>
  </si>
  <si>
    <t>Supply and install a Dayliff or Lorentz solar system providing at least 36m3/day considering the peak sunhours of sunshine per day. The submersible pump size shall be decided after the test pumping results and designing the water supply solar system in which case a VO may be issued. The system shall comprise of a  submersible pump and well probe,( borehole presure sensor) float switch, smart PSU with wireless data connect, PV Disconnect, surge protector and lighting arrestor with a minimum of 1 piece of 8‐foot copper‐plated grounding rod. Design of the solar system needs to be inspected and validated by IOM prior to procurement and installation.</t>
  </si>
  <si>
    <t>4.1.2</t>
  </si>
  <si>
    <t>Supply and install a parallel series solar pannels certified to ISO, IEC 61215 and 61730 (TÜV Rheinland) and CE oversized by 1.2 to 1.3 times the motor size. The solar panels shall be mounted facing south  and a tilt angle of  not less than 7deg and not exceeding 15 degree, mounted onto a fabricated frame above the storage tanks. NB:The actual configuration of the solars shall be decided after the water supply solar system design in which case a VO may be issued.</t>
  </si>
  <si>
    <t>4.1.3</t>
  </si>
  <si>
    <t>Horizontal installation of 4 flow meters, at the inlet of the storage, and 1 per water kiosk.</t>
  </si>
  <si>
    <t>pcs</t>
  </si>
  <si>
    <t>4.1.4</t>
  </si>
  <si>
    <t>Supply and installation of  6.0 metre high metalic stand tower for tank, evenly coated with a layer of anti-oxide paint and overlayed with an additional coating of grey/silver paint and fitted with a hooped cat-ladder, top walkways of 2.1mm thickness and safety hand railings. 
Tower to comply to manufacturing standards:
Dead/Live load analysis to BS 6399. 
Wind load analysis to CP3 ch V 1972.
Structural steel work to BS 5950 Part 1 1990.</t>
  </si>
  <si>
    <t>4.1.5</t>
  </si>
  <si>
    <t>Supply and installation of 20 Cubic meter steel tank with a free boat of 300mm. The tank shall be constructed of mild steel pressed panels of 6mm thick for the bottom, first layer of panels and  5mm thickness for the top layer of panels and include internal bracings, brackets and a calibrated level indicator with a 1.5mm thick mild steel roof cover, thermo-resistant sealant, coated with 2 layers of black bituminous paint on the inside, a single layer of zinc phosphate primer on the outside covered with a single layer of silver Aluminium paint. NB: The tank capacity and material may be changed after pumping test results and water quality analysis results in which case a VO may be issued..For subprojects located in deep field locations it may inconvinience the contractor interms of mobilization</t>
  </si>
  <si>
    <t>4.1.6</t>
  </si>
  <si>
    <t>Supply and install 2-1/2'' HDPE underground distribution and uPVC, PPR class 10 above ground pipeline and fittings including GI pipe for the tank outlet/ back wash and overflow. NB: The pipe size may also be changed after the water supply solar system design in which case a VO may be issued.</t>
  </si>
  <si>
    <t>WATER YARD SITE LAYOUT</t>
  </si>
  <si>
    <t>4.1.7</t>
  </si>
  <si>
    <t xml:space="preserve">600mm x 600mm man hole of height not less than 800mm above ground level with a lockable steel cover shall be constructed to enclose,protect and ease monitoring of flow meter. </t>
  </si>
  <si>
    <t>NO</t>
  </si>
  <si>
    <t>4.1.8</t>
  </si>
  <si>
    <t>Levelling of the site and laying a 300mm thick in layers n.e. 100mm thick, well compacted murram of 60% minimum aggregate approved by the IOM Supervisor prior to installation.</t>
  </si>
  <si>
    <t>REPORTING</t>
  </si>
  <si>
    <t>4.1.9</t>
  </si>
  <si>
    <t>Submit  GOSS well completion report and IOM reporting template, including results of water quality analysis.</t>
  </si>
  <si>
    <t>BOREHOLE PLATFORM CONSTRUCTION</t>
  </si>
  <si>
    <t>The borehole shall be fitted with a well head casted in a concrete platform of minimum 0.3m height and protected by a man hole height not less than 800mm ms with a lockable system made of 50x50x3mm angle bar frames and 1.5mm thick MS plate shutter.</t>
  </si>
  <si>
    <t>4.1.10</t>
  </si>
  <si>
    <t>Pedestal stand-(A4.38 Kg Galvanize Hand Pump Telescope)</t>
  </si>
  <si>
    <t>Nr</t>
  </si>
  <si>
    <t>4.1.11</t>
  </si>
  <si>
    <t>150mm thick wall</t>
  </si>
  <si>
    <t>In Situ concrete class 20 vibrated as described, in:-</t>
  </si>
  <si>
    <t>4.1.12</t>
  </si>
  <si>
    <t>Beam</t>
  </si>
  <si>
    <t>4.1.13</t>
  </si>
  <si>
    <t>concrete for casting pedestal stand</t>
  </si>
  <si>
    <t>cover</t>
  </si>
  <si>
    <t>4.1.14</t>
  </si>
  <si>
    <t>MS plate 1.5mm thick welded to frame of 50x50x2mm angle bar with 2" hinges fillet welded to the cover frame of 50x50x2mm and must have a lockable system.</t>
  </si>
  <si>
    <t xml:space="preserve">CONSTRUCTION OF CHAINLINK FENCE (10X10M) WITH PEDESTAL ACCESS GATE </t>
  </si>
  <si>
    <t xml:space="preserve">Notes: </t>
  </si>
  <si>
    <t>1. Chainlink fence all around the site- Approx. 40 metres perimeter.</t>
  </si>
  <si>
    <t>2. 1200mm wide x 2000 mm high Gate  for pedestrican access</t>
  </si>
  <si>
    <t>Chainlink  fencing</t>
  </si>
  <si>
    <t>4.2.1</t>
  </si>
  <si>
    <t>Excavate for  stub-columns  not exceeding 1000mm from ground level and cart away arisings (average depth 0.75m)</t>
  </si>
  <si>
    <t>4.2.2</t>
  </si>
  <si>
    <t>Remove and cart away from site surplus excavated material as directed</t>
  </si>
  <si>
    <t>Mass concrete grade cube test M15(1:2:4):-</t>
  </si>
  <si>
    <t>Mass concrete blinding class 10 (1:3:6) :-</t>
  </si>
  <si>
    <t>4.2.3</t>
  </si>
  <si>
    <t>50mm thick strip base [300mm wide]</t>
  </si>
  <si>
    <t xml:space="preserve">Insitu concrete grade 20, vibrated and reinforced as described,  in:- </t>
  </si>
  <si>
    <t>4.2.4</t>
  </si>
  <si>
    <t>300X300X700mm mass concrete column base</t>
  </si>
  <si>
    <t>4.2.5</t>
  </si>
  <si>
    <t>Vertical sides of column bases</t>
  </si>
  <si>
    <t>Columns</t>
  </si>
  <si>
    <t>Note: Rate for steel shall include all necessary welding, cutting, joining members, drilling holes and paint work</t>
  </si>
  <si>
    <t>All steel sections to be thoroughly cleaned and phosphatized to resist  corrosion before receiving 2 undercoats of brown rust inhibiting primer, 2 oats of matt white oil paint and finished with 2 coats of premium quality oil based acrylic paint of approved colour</t>
  </si>
  <si>
    <t>4.2.6</t>
  </si>
  <si>
    <t>50x50x4mm Thick rolled steel angle column posts;  fixed into 750mm deep concrete bases (concrete bases measured separately) [Total of 21no. Angle posts each approx. 3.0m long]</t>
  </si>
  <si>
    <t>4.2.7</t>
  </si>
  <si>
    <t>Extra for diagonal bracing cables of corner/ end posts, approximately 2830mm long each</t>
  </si>
  <si>
    <t>Steel rails</t>
  </si>
  <si>
    <t>4.2.8</t>
  </si>
  <si>
    <t>50mm diameter 4mm Thick rolled steel CHS top rail welded to steel posts (measured separately)</t>
  </si>
  <si>
    <t>4.2.9</t>
  </si>
  <si>
    <t>50mm diameter 4mm Thick rolled steel CHS bottom rail welded to steel posts (measured separately)</t>
  </si>
  <si>
    <t xml:space="preserve">Chain-link   </t>
  </si>
  <si>
    <t>4.2.10</t>
  </si>
  <si>
    <t>Supply and fix 2000mm high galvanised chain-link fencing (diamond wire mesh), opening 50x50mm, wire 3mm, tied to steel heavy duty chain-link fencing fixed on steel angle columns at 2000mm centres (columns measured separately)</t>
  </si>
  <si>
    <t>Razor wire on top of chain-link fence &amp; pedestral access gate</t>
  </si>
  <si>
    <t>4.2.11</t>
  </si>
  <si>
    <t>400mm diameter Razor wire mounted on top of gate using and including 40x40x3mm steel angle bars welded at 1000mm centres to top rails bar over chain-link fence (top rail measured separately)</t>
  </si>
  <si>
    <t>4.2.12</t>
  </si>
  <si>
    <t xml:space="preserve">Supply and fix 6No. Strands of Galvanized plane tension wire fixed through 40x40x3mm steel angle bars (steel angle bars measured with razor wire above) </t>
  </si>
  <si>
    <t>Glavanised Plane tension wire</t>
  </si>
  <si>
    <t>4.2.13</t>
  </si>
  <si>
    <t xml:space="preserve">Supply and fix 2No. Strands of Galvanized plane tension wire fixed through 50mm diameter, 4mm thick CHS steel  bars </t>
  </si>
  <si>
    <t>Pedestal access gate 1200x2000mm</t>
  </si>
  <si>
    <t>[Refer to provided details]</t>
  </si>
  <si>
    <t>Mild steel plated gate made out of cold rolled steel sections; thoroughly cleaned and phosphatized to resist  corrosion before receiving 2 undercoats of brown rust inhibiting primer, 2 oats of matt white oil paint and finished with 2 coats of premium quality oil based acrylic paint of approved colour</t>
  </si>
  <si>
    <t>Gate made out of 25x25x2mm thick intermediate vertical SHS bars fixed to 75x50x3mm RHS external frame and 50x50x3mm SHS middle stile; 4No. heavy duty security hinges on each leaf; External frame to be fixed to 100x100x4mm RHS columns (m.s) per the details</t>
  </si>
  <si>
    <t>4.2.14</t>
  </si>
  <si>
    <t xml:space="preserve">Single leaf gate overall size 1200x2000mm high; comprising heavy duty slide bolt assembled with 4mm thick steel hasp and padlock; 1No. Tower bolt </t>
  </si>
  <si>
    <t>CONSTRUCTION OF CATTLE TROUGH</t>
  </si>
  <si>
    <t>4.3.1</t>
  </si>
  <si>
    <t>4.3.2</t>
  </si>
  <si>
    <t>4.3.3</t>
  </si>
  <si>
    <t>4.3.4</t>
  </si>
  <si>
    <t>4.3.5</t>
  </si>
  <si>
    <t>Approved filling, well watered and compacted in layers not exceeding 150mm deep  [under slabs &amp; under animal stepping platform]</t>
  </si>
  <si>
    <t>4.3.6</t>
  </si>
  <si>
    <t>4.3.7</t>
  </si>
  <si>
    <t>4.3.8</t>
  </si>
  <si>
    <t>50mm Thick Blinding under foundations</t>
  </si>
  <si>
    <t>4.3.9</t>
  </si>
  <si>
    <t>4.3.10</t>
  </si>
  <si>
    <t>RC Wall</t>
  </si>
  <si>
    <t>4.3.11</t>
  </si>
  <si>
    <t>4.3.12</t>
  </si>
  <si>
    <t>4.3.13</t>
  </si>
  <si>
    <t>4.3.14</t>
  </si>
  <si>
    <t>4.3.15</t>
  </si>
  <si>
    <t>4.3.16</t>
  </si>
  <si>
    <t>4.3.17</t>
  </si>
  <si>
    <t>4.3.18</t>
  </si>
  <si>
    <t>4.3.19</t>
  </si>
  <si>
    <t>4.3.20</t>
  </si>
  <si>
    <t>4.3.21</t>
  </si>
  <si>
    <t>BILL NO.5</t>
  </si>
  <si>
    <t xml:space="preserve">
Headworks, platform construction and hand pump installation at Rotriak Boma Nokpuot Village and Bilyang Primary School.</t>
  </si>
  <si>
    <t>Supply and construct borehole platform in accordance with ToR and IOM/ECRP platform design at  Rotriak  Boma Bithiang   Village (block 22)  Rubkona Payam, Rubkona County, Unity State</t>
  </si>
  <si>
    <t>5.1.1</t>
  </si>
  <si>
    <t xml:space="preserve">Clear and level the site </t>
  </si>
  <si>
    <t>5.1.2</t>
  </si>
  <si>
    <t>Excavate the platform foundation and drainage channel to a depth n.e 300mm and carry out the surplus material</t>
  </si>
  <si>
    <t>5.1.3</t>
  </si>
  <si>
    <t>ditto for steps</t>
  </si>
  <si>
    <t>5.1.4</t>
  </si>
  <si>
    <t>ditto to drainage</t>
  </si>
  <si>
    <t>5.1.5</t>
  </si>
  <si>
    <t>Excavate the cattle trough 1.9mx1.9mx0.55m (Length, width and depth respectively) to a depth n.e 550 mm and carry out the surplus material; cast the base to a thickness n.e 150mm and build the side in masonry wall 225mm thick and height of 400mm.</t>
  </si>
  <si>
    <t>5.1.6</t>
  </si>
  <si>
    <t>Excavate the soakaway pit 1.2 m dia and 1 m deep and fill it with graded stone; cover with a polythen paper and burry with lose excaved soil.</t>
  </si>
  <si>
    <t>5.1.7</t>
  </si>
  <si>
    <t>Load and cart away surplus material from site to an approved dumping site</t>
  </si>
  <si>
    <t>5.1.8</t>
  </si>
  <si>
    <t>Construct a masonary wall raised to a height of 1m around the apron and the standing area. And build the internal sides of the animal trough with bricks or blocks</t>
  </si>
  <si>
    <t>5.1.9</t>
  </si>
  <si>
    <t>supply and fill the platform foundation using approved murrum to a thickness of 200mm, in a layer n.e 75mm, below the apron and under the drainage line. Compact and ramp as per specification or as approved by the engineer. Allow for 6" PVC drainage pipe connceted to
drainage channel as indicated in the drawing.</t>
  </si>
  <si>
    <t>Supply and installation of INDIA Mark II Hand Pump with an extra deep INDIA Mark II cylinder including 60m of rods and GI riser pipes, well aligned pedestal stand casted into the apron, assembled with its water tank, pump head and the handle.Install the hand pump after curing the platform for at least 7 days</t>
  </si>
  <si>
    <t>5.1.10</t>
  </si>
  <si>
    <t>GI pipes and connecting rods (the rising main is a Ø32 mm GI pipe and the pump rods are of galvanised steel with threaded connectors)</t>
  </si>
  <si>
    <t>5.1.11</t>
  </si>
  <si>
    <t>Head assembly with handle complete of galvanised steel</t>
  </si>
  <si>
    <t>5.1.12</t>
  </si>
  <si>
    <t>Cylinder assembly complete-a brass lined cast iron cylinder with a footvalve and a plunger of brass.</t>
  </si>
  <si>
    <t>5.1.13</t>
  </si>
  <si>
    <t>5.1.14</t>
  </si>
  <si>
    <t>Water tank-galvanised steel</t>
  </si>
  <si>
    <t>5.1.15</t>
  </si>
  <si>
    <t>6" PVC drainage pipe connceted to
drainage channel, with a floor trap placed on it at the apron.</t>
  </si>
  <si>
    <t>Set up the mold and secure it firmly (site setting out) and Cure the platform for a least 7 days while keeping the area wet</t>
  </si>
  <si>
    <t>5.2.1</t>
  </si>
  <si>
    <t>Hand pump RC C20 concrete platform slope 2% and reinforced with A142 BRC mesh, arround the apron and standing area plus the drainage channel.</t>
  </si>
  <si>
    <t>5.2.2</t>
  </si>
  <si>
    <t>A142 BRC mesh</t>
  </si>
  <si>
    <t>5.2.3</t>
  </si>
  <si>
    <t>animal trough concrete works</t>
  </si>
  <si>
    <t>Railings</t>
  </si>
  <si>
    <t>5.2.4</t>
  </si>
  <si>
    <t>Handrails for length of ramps on both sides,
CHS 50mm dia. and 2.5 mm thickness, CHS 20mm dia and 2.5mm thickness baluster, CHS 50mm dia and 2.5mm metal guide rail, CHS 40mm dia and 2.5mm vertical CHS post @1200mm c/c, painted with 2 coats of antirust paint and 1 coat of enamel paint.</t>
  </si>
  <si>
    <t>BILL SUMMARY</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</si>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</sst>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0.0"/>
    <numFmt numFmtId="166" formatCode="_(* #,##0_);_(* \(#,##0\);_(* &quot;-&quot;??_);_(@_)"/>
  </numFmts>
  <fonts count="31" x14ac:knownFonts="1">
    <font>
      <sz val="11"/>
      <color theme="1"/>
      <name val="Calibri"/>
      <family val="2"/>
      <scheme val="minor"/>
    </font>
    <font>
      <sz val="11"/>
      <color theme="1"/>
      <name val="Calibri"/>
      <family val="2"/>
      <scheme val="minor"/>
    </font>
    <font>
      <sz val="10"/>
      <name val="Arial"/>
      <family val="2"/>
    </font>
    <font>
      <b/>
      <sz val="11"/>
      <name val="Arial Narrow"/>
      <family val="2"/>
    </font>
    <font>
      <sz val="10"/>
      <name val="Arial Narrow"/>
      <family val="2"/>
    </font>
    <font>
      <b/>
      <sz val="10"/>
      <name val="Arial Narrow"/>
      <family val="2"/>
    </font>
    <font>
      <sz val="11"/>
      <name val="Arial Narrow"/>
      <family val="2"/>
    </font>
    <font>
      <i/>
      <sz val="11"/>
      <name val="Arial Narrow"/>
      <family val="2"/>
    </font>
    <font>
      <b/>
      <sz val="14"/>
      <name val="Arial Narrow"/>
      <family val="2"/>
    </font>
    <font>
      <b/>
      <vertAlign val="superscript"/>
      <sz val="11"/>
      <name val="Arial Narrow"/>
      <family val="2"/>
    </font>
    <font>
      <sz val="10"/>
      <color rgb="FF00B050"/>
      <name val="Arial Narrow"/>
      <family val="2"/>
    </font>
    <font>
      <sz val="10"/>
      <color rgb="FFFF0000"/>
      <name val="Arial Narrow"/>
      <family val="2"/>
    </font>
    <font>
      <sz val="10"/>
      <color rgb="FFC00000"/>
      <name val="Arial Narrow"/>
      <family val="2"/>
    </font>
    <font>
      <i/>
      <sz val="10"/>
      <color rgb="FF00B050"/>
      <name val="Arial Narrow"/>
      <family val="2"/>
    </font>
    <font>
      <b/>
      <i/>
      <sz val="11"/>
      <name val="Arial Narrow"/>
      <family val="2"/>
    </font>
    <font>
      <i/>
      <sz val="10"/>
      <color rgb="FFFF0000"/>
      <name val="Arial Narrow"/>
      <family val="2"/>
    </font>
    <font>
      <b/>
      <sz val="11"/>
      <name val="Times New Roman"/>
      <family val="1"/>
    </font>
    <font>
      <sz val="11"/>
      <name val="Times New Roman"/>
      <family val="1"/>
    </font>
    <font>
      <sz val="11"/>
      <color rgb="FF000000"/>
      <name val="Times New Roman"/>
      <family val="1"/>
    </font>
    <font>
      <b/>
      <sz val="11"/>
      <color rgb="FF000000"/>
      <name val="Times New Roman"/>
      <family val="1"/>
    </font>
    <font>
      <b/>
      <i/>
      <sz val="11"/>
      <color rgb="FF000000"/>
      <name val="Times New Roman"/>
      <family val="1"/>
    </font>
    <font>
      <b/>
      <sz val="10"/>
      <name val="Times New Roman"/>
      <family val="1"/>
    </font>
    <font>
      <sz val="10"/>
      <name val="Times New Roman"/>
      <family val="1"/>
    </font>
    <font>
      <b/>
      <i/>
      <u/>
      <sz val="11"/>
      <name val="Times New Roman"/>
      <family val="1"/>
    </font>
    <font>
      <i/>
      <u/>
      <sz val="11"/>
      <name val="Times New Roman"/>
      <family val="1"/>
    </font>
    <font>
      <sz val="11"/>
      <color theme="1"/>
      <name val="Times New Roman"/>
      <family val="1"/>
    </font>
    <font>
      <i/>
      <sz val="11"/>
      <name val="Times New Roman"/>
      <family val="1"/>
    </font>
    <font>
      <b/>
      <i/>
      <sz val="11"/>
      <name val="Times New Roman"/>
      <family val="1"/>
    </font>
    <font>
      <i/>
      <sz val="11"/>
      <color rgb="FF000000"/>
      <name val="Times New Roman"/>
      <family val="1"/>
    </font>
    <font>
      <sz val="11"/>
      <name val="Calibri"/>
      <family val="2"/>
      <scheme val="minor"/>
    </font>
    <font>
      <b/>
      <i/>
      <u/>
      <sz val="11"/>
      <name val="Arial Narrow"/>
      <family val="2"/>
    </font>
  </fonts>
  <fills count="25">
    <fill>
      <patternFill patternType="none"/>
    </fill>
    <fill>
      <patternFill patternType="gray125"/>
    </fill>
    <fill>
      <patternFill patternType="solid">
        <fgColor theme="0"/>
        <bgColor indexed="64"/>
      </patternFill>
    </fill>
    <fill>
      <patternFill patternType="solid">
        <fgColor rgb="FFD9D9D9"/>
        <bgColor rgb="FFD9D9D9"/>
      </patternFill>
    </fill>
    <fill>
      <patternFill patternType="solid">
        <fgColor theme="2"/>
        <bgColor rgb="FF000000"/>
      </patternFill>
    </fill>
    <fill>
      <patternFill patternType="solid">
        <fgColor theme="2"/>
        <bgColor indexed="64"/>
      </patternFill>
    </fill>
    <fill>
      <patternFill patternType="solid">
        <fgColor rgb="FFFFFFFF"/>
        <bgColor rgb="FF000000"/>
      </patternFill>
    </fill>
    <fill>
      <patternFill patternType="solid">
        <fgColor rgb="FFEFEFEF"/>
        <bgColor rgb="FFEFEFEF"/>
      </patternFill>
    </fill>
    <fill>
      <patternFill patternType="solid">
        <fgColor theme="6"/>
        <bgColor indexed="64"/>
      </patternFill>
    </fill>
    <fill>
      <patternFill patternType="solid">
        <fgColor rgb="FFEAEAEA"/>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3" tint="0.89999084444715716"/>
        <bgColor indexed="64"/>
      </patternFill>
    </fill>
    <fill>
      <patternFill patternType="solid">
        <fgColor theme="4" tint="0.79998168889431442"/>
        <bgColor indexed="64"/>
      </patternFill>
    </fill>
    <fill>
      <patternFill patternType="solid">
        <fgColor theme="4"/>
        <bgColor indexed="64"/>
      </patternFill>
    </fill>
    <fill>
      <patternFill patternType="solid">
        <fgColor rgb="FFEAEAEA"/>
        <bgColor rgb="FF000000"/>
      </patternFill>
    </fill>
    <fill>
      <patternFill patternType="solid">
        <fgColor theme="3" tint="0.89999084444715716"/>
        <bgColor rgb="FFEFEFEF"/>
      </patternFill>
    </fill>
    <fill>
      <patternFill patternType="solid">
        <fgColor rgb="FFEEECE1"/>
        <bgColor rgb="FF000000"/>
      </patternFill>
    </fill>
    <fill>
      <patternFill patternType="solid">
        <fgColor theme="0"/>
        <bgColor rgb="FF000000"/>
      </patternFill>
    </fill>
    <fill>
      <patternFill patternType="solid">
        <fgColor theme="3" tint="0.749992370372631"/>
        <bgColor rgb="FF000000"/>
      </patternFill>
    </fill>
    <fill>
      <patternFill patternType="solid">
        <fgColor theme="5" tint="0.79998168889431442"/>
        <bgColor rgb="FFD9D9D9"/>
      </patternFill>
    </fill>
    <fill>
      <patternFill patternType="solid">
        <fgColor theme="7"/>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s>
  <cellStyleXfs count="7">
    <xf numFmtId="0" fontId="0" fillId="0" borderId="0"/>
    <xf numFmtId="44" fontId="1" fillId="0" borderId="0" applyFont="0" applyFill="0" applyBorder="0" applyAlignment="0" applyProtection="0"/>
    <xf numFmtId="0" fontId="2" fillId="0" borderId="0"/>
    <xf numFmtId="0" fontId="2" fillId="0" borderId="0"/>
    <xf numFmtId="0" fontId="1" fillId="0" borderId="0"/>
    <xf numFmtId="44" fontId="1" fillId="0" borderId="0" applyFont="0" applyFill="0" applyBorder="0" applyAlignment="0" applyProtection="0"/>
    <xf numFmtId="0" fontId="1" fillId="0" borderId="0"/>
  </cellStyleXfs>
  <cellXfs count="246">
    <xf numFmtId="0" fontId="0" fillId="0" borderId="0" xfId="0"/>
    <xf numFmtId="0" fontId="3" fillId="0" borderId="0" xfId="0" applyFont="1" applyAlignment="1">
      <alignment vertical="center" wrapText="1"/>
    </xf>
    <xf numFmtId="0" fontId="3" fillId="0" borderId="0" xfId="0" applyFont="1" applyAlignment="1">
      <alignment horizontal="center" vertical="center"/>
    </xf>
    <xf numFmtId="164" fontId="6" fillId="0" borderId="0" xfId="0" applyNumberFormat="1" applyFont="1" applyAlignment="1" applyProtection="1">
      <alignment vertical="center" wrapText="1"/>
      <protection locked="0"/>
    </xf>
    <xf numFmtId="164" fontId="3" fillId="0" borderId="0" xfId="0" applyNumberFormat="1" applyFont="1" applyAlignment="1" applyProtection="1">
      <alignment vertical="center" wrapText="1"/>
      <protection locked="0"/>
    </xf>
    <xf numFmtId="0" fontId="6" fillId="6" borderId="0" xfId="0" applyFont="1" applyFill="1" applyAlignment="1">
      <alignment horizontal="center" vertical="center"/>
    </xf>
    <xf numFmtId="0" fontId="6" fillId="0" borderId="0" xfId="0" applyFont="1"/>
    <xf numFmtId="0" fontId="4" fillId="0" borderId="0" xfId="0" applyFont="1"/>
    <xf numFmtId="0" fontId="4" fillId="0" borderId="8" xfId="0" applyFont="1" applyBorder="1"/>
    <xf numFmtId="0" fontId="4" fillId="0" borderId="1" xfId="0" applyFont="1" applyBorder="1"/>
    <xf numFmtId="0" fontId="5" fillId="0" borderId="9"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4" xfId="0" applyFont="1" applyBorder="1" applyAlignment="1">
      <alignment horizontal="left"/>
    </xf>
    <xf numFmtId="0" fontId="4" fillId="0" borderId="2" xfId="0" applyFont="1" applyBorder="1"/>
    <xf numFmtId="0" fontId="4" fillId="0" borderId="10" xfId="0" applyFont="1" applyBorder="1"/>
    <xf numFmtId="0" fontId="4" fillId="0" borderId="11" xfId="0" applyFont="1" applyBorder="1"/>
    <xf numFmtId="0" fontId="5" fillId="0" borderId="12" xfId="0" applyFont="1" applyBorder="1"/>
    <xf numFmtId="2" fontId="4" fillId="0" borderId="1" xfId="0" applyNumberFormat="1" applyFont="1" applyBorder="1" applyAlignment="1">
      <alignment horizontal="left"/>
    </xf>
    <xf numFmtId="0" fontId="4" fillId="0" borderId="15" xfId="0" applyFont="1" applyBorder="1"/>
    <xf numFmtId="0" fontId="4" fillId="0" borderId="16" xfId="0" applyFont="1" applyBorder="1"/>
    <xf numFmtId="0" fontId="5" fillId="0" borderId="17" xfId="0" applyFont="1" applyBorder="1"/>
    <xf numFmtId="0" fontId="3" fillId="10" borderId="1" xfId="0" applyFont="1" applyFill="1" applyBorder="1" applyAlignment="1">
      <alignment horizontal="center" wrapText="1"/>
    </xf>
    <xf numFmtId="0" fontId="4" fillId="0" borderId="4" xfId="0" applyFont="1" applyBorder="1"/>
    <xf numFmtId="0" fontId="3" fillId="11" borderId="1" xfId="0" applyFont="1" applyFill="1" applyBorder="1" applyAlignment="1">
      <alignment horizontal="center" wrapText="1"/>
    </xf>
    <xf numFmtId="0" fontId="3" fillId="12" borderId="1" xfId="0" applyFont="1" applyFill="1" applyBorder="1" applyAlignment="1">
      <alignment horizontal="center" wrapText="1"/>
    </xf>
    <xf numFmtId="0" fontId="3" fillId="13" borderId="1" xfId="0" applyFont="1" applyFill="1" applyBorder="1" applyAlignment="1">
      <alignment vertical="center" wrapText="1"/>
    </xf>
    <xf numFmtId="0" fontId="6" fillId="14" borderId="1" xfId="0" applyFont="1" applyFill="1" applyBorder="1" applyAlignment="1">
      <alignment wrapText="1"/>
    </xf>
    <xf numFmtId="0" fontId="4" fillId="0" borderId="18" xfId="0" applyFont="1" applyBorder="1"/>
    <xf numFmtId="0" fontId="5" fillId="0" borderId="1" xfId="0" applyFont="1" applyBorder="1" applyAlignment="1">
      <alignment horizontal="right" wrapText="1"/>
    </xf>
    <xf numFmtId="0" fontId="4" fillId="0" borderId="1" xfId="0" applyFont="1" applyBorder="1" applyAlignment="1">
      <alignment wrapText="1"/>
    </xf>
    <xf numFmtId="0" fontId="10" fillId="15" borderId="1" xfId="0" applyFont="1" applyFill="1" applyBorder="1" applyAlignment="1">
      <alignment horizontal="left" vertical="top" wrapText="1"/>
    </xf>
    <xf numFmtId="0" fontId="4" fillId="16" borderId="1" xfId="0" applyFont="1" applyFill="1" applyBorder="1" applyAlignment="1">
      <alignment horizontal="center" wrapText="1"/>
    </xf>
    <xf numFmtId="0" fontId="4" fillId="0" borderId="1" xfId="0" applyFont="1" applyBorder="1" applyAlignment="1">
      <alignment horizontal="center" wrapText="1"/>
    </xf>
    <xf numFmtId="2" fontId="4" fillId="12" borderId="1" xfId="0" applyNumberFormat="1" applyFont="1" applyFill="1" applyBorder="1" applyAlignment="1">
      <alignment horizontal="center" wrapText="1"/>
    </xf>
    <xf numFmtId="0" fontId="4" fillId="13" borderId="1" xfId="0" applyFont="1" applyFill="1" applyBorder="1" applyAlignment="1">
      <alignment vertical="center" wrapText="1"/>
    </xf>
    <xf numFmtId="0" fontId="4" fillId="14" borderId="1" xfId="0" applyFont="1" applyFill="1" applyBorder="1" applyAlignment="1">
      <alignment wrapText="1"/>
    </xf>
    <xf numFmtId="0" fontId="4" fillId="0" borderId="1" xfId="0" applyFont="1" applyBorder="1" applyAlignment="1">
      <alignment horizontal="right" wrapText="1"/>
    </xf>
    <xf numFmtId="2" fontId="4" fillId="0" borderId="1" xfId="0" applyNumberFormat="1" applyFont="1" applyBorder="1" applyAlignment="1">
      <alignment horizontal="center" wrapText="1"/>
    </xf>
    <xf numFmtId="0" fontId="4" fillId="12" borderId="1" xfId="0" applyFont="1" applyFill="1" applyBorder="1" applyAlignment="1">
      <alignment wrapText="1"/>
    </xf>
    <xf numFmtId="0" fontId="11" fillId="15" borderId="1" xfId="0" applyFont="1" applyFill="1" applyBorder="1" applyAlignment="1">
      <alignment horizontal="left" vertical="top" wrapText="1"/>
    </xf>
    <xf numFmtId="2" fontId="4" fillId="13" borderId="1" xfId="0" applyNumberFormat="1" applyFont="1" applyFill="1" applyBorder="1" applyAlignment="1">
      <alignment vertical="center" wrapText="1"/>
    </xf>
    <xf numFmtId="2" fontId="4" fillId="0" borderId="0" xfId="0" applyNumberFormat="1" applyFont="1"/>
    <xf numFmtId="0" fontId="11" fillId="15" borderId="19" xfId="0" applyFont="1" applyFill="1" applyBorder="1" applyAlignment="1">
      <alignment horizontal="left" vertical="top" wrapText="1"/>
    </xf>
    <xf numFmtId="2" fontId="12" fillId="0" borderId="1" xfId="0" applyNumberFormat="1" applyFont="1" applyBorder="1" applyAlignment="1">
      <alignment wrapText="1"/>
    </xf>
    <xf numFmtId="0" fontId="4" fillId="16" borderId="1" xfId="0" applyFont="1" applyFill="1" applyBorder="1" applyAlignment="1">
      <alignment wrapText="1"/>
    </xf>
    <xf numFmtId="165" fontId="4" fillId="13" borderId="1" xfId="0" applyNumberFormat="1" applyFont="1" applyFill="1" applyBorder="1" applyAlignment="1">
      <alignment vertical="center" wrapText="1"/>
    </xf>
    <xf numFmtId="2" fontId="4" fillId="0" borderId="1" xfId="0" applyNumberFormat="1" applyFont="1" applyBorder="1" applyAlignment="1">
      <alignment wrapText="1"/>
    </xf>
    <xf numFmtId="2" fontId="4" fillId="12" borderId="1" xfId="0" applyNumberFormat="1" applyFont="1" applyFill="1" applyBorder="1" applyAlignment="1">
      <alignment wrapText="1"/>
    </xf>
    <xf numFmtId="0" fontId="4" fillId="0" borderId="0" xfId="0" applyFont="1" applyAlignment="1">
      <alignment wrapText="1"/>
    </xf>
    <xf numFmtId="0" fontId="7" fillId="0" borderId="0" xfId="0" applyFont="1" applyAlignment="1">
      <alignment vertical="top" wrapText="1"/>
    </xf>
    <xf numFmtId="0" fontId="6" fillId="0" borderId="0" xfId="0" applyFont="1" applyAlignment="1">
      <alignment horizontal="left" vertical="top" wrapText="1"/>
    </xf>
    <xf numFmtId="0" fontId="4" fillId="17" borderId="1" xfId="0" applyFont="1" applyFill="1" applyBorder="1" applyAlignment="1">
      <alignment horizontal="left" wrapText="1"/>
    </xf>
    <xf numFmtId="0" fontId="14" fillId="0" borderId="0" xfId="0" applyFont="1" applyAlignment="1">
      <alignment vertical="top" wrapText="1"/>
    </xf>
    <xf numFmtId="0" fontId="4" fillId="12" borderId="1" xfId="0" applyFont="1" applyFill="1" applyBorder="1" applyAlignment="1">
      <alignment horizontal="left" wrapText="1"/>
    </xf>
    <xf numFmtId="165" fontId="4" fillId="13" borderId="1" xfId="0" applyNumberFormat="1" applyFont="1" applyFill="1" applyBorder="1" applyAlignment="1">
      <alignment horizontal="left" vertical="center" wrapText="1"/>
    </xf>
    <xf numFmtId="0" fontId="4" fillId="14" borderId="1" xfId="0" applyFont="1" applyFill="1" applyBorder="1" applyAlignment="1">
      <alignment horizontal="left" wrapText="1"/>
    </xf>
    <xf numFmtId="0" fontId="10" fillId="18" borderId="1" xfId="0" applyFont="1" applyFill="1" applyBorder="1" applyAlignment="1">
      <alignment vertical="center" wrapText="1"/>
    </xf>
    <xf numFmtId="0" fontId="11" fillId="18" borderId="1" xfId="0" applyFont="1" applyFill="1" applyBorder="1" applyAlignment="1">
      <alignment vertical="center" wrapText="1"/>
    </xf>
    <xf numFmtId="0" fontId="10" fillId="9" borderId="1" xfId="0" applyFont="1" applyFill="1" applyBorder="1" applyAlignment="1">
      <alignment vertical="center" wrapText="1"/>
    </xf>
    <xf numFmtId="0" fontId="15" fillId="18" borderId="1" xfId="0" applyFont="1" applyFill="1" applyBorder="1" applyAlignment="1">
      <alignment horizontal="left" vertical="center" wrapText="1"/>
    </xf>
    <xf numFmtId="0" fontId="10" fillId="18"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11" fillId="18" borderId="1" xfId="0" applyFont="1" applyFill="1" applyBorder="1" applyAlignment="1">
      <alignment horizontal="left" vertical="center" wrapText="1"/>
    </xf>
    <xf numFmtId="0" fontId="13" fillId="18" borderId="1" xfId="0" applyFont="1" applyFill="1" applyBorder="1" applyAlignment="1">
      <alignment horizontal="left" vertical="center" wrapText="1"/>
    </xf>
    <xf numFmtId="0" fontId="11" fillId="18" borderId="1" xfId="0" applyFont="1" applyFill="1" applyBorder="1" applyAlignment="1">
      <alignment vertical="center"/>
    </xf>
    <xf numFmtId="0" fontId="0" fillId="0" borderId="0" xfId="0" applyAlignment="1">
      <alignment horizontal="center" vertical="center"/>
    </xf>
    <xf numFmtId="0" fontId="3" fillId="0" borderId="0" xfId="0" applyFont="1" applyAlignment="1">
      <alignment horizontal="left" wrapText="1"/>
    </xf>
    <xf numFmtId="0" fontId="6" fillId="6" borderId="0" xfId="0" applyFont="1" applyFill="1" applyAlignment="1">
      <alignment horizontal="left" wrapText="1"/>
    </xf>
    <xf numFmtId="0" fontId="16" fillId="0" borderId="1" xfId="0" applyFont="1" applyBorder="1" applyAlignment="1" applyProtection="1">
      <alignment horizontal="center" vertical="center" wrapText="1"/>
      <protection locked="0"/>
    </xf>
    <xf numFmtId="0" fontId="17" fillId="0" borderId="1" xfId="0" applyFont="1" applyBorder="1" applyAlignment="1" applyProtection="1">
      <alignment vertical="center"/>
      <protection locked="0"/>
    </xf>
    <xf numFmtId="4" fontId="16" fillId="3" borderId="1" xfId="0" applyNumberFormat="1" applyFont="1" applyFill="1" applyBorder="1" applyAlignment="1" applyProtection="1">
      <alignment horizontal="center" vertical="center" wrapText="1"/>
      <protection locked="0"/>
    </xf>
    <xf numFmtId="44" fontId="16" fillId="19" borderId="1" xfId="1" applyFont="1" applyFill="1" applyBorder="1" applyAlignment="1" applyProtection="1">
      <alignment horizontal="center" vertical="center"/>
      <protection locked="0"/>
    </xf>
    <xf numFmtId="44" fontId="17" fillId="0" borderId="1" xfId="1" applyFont="1" applyBorder="1" applyAlignment="1" applyProtection="1">
      <alignment horizontal="center" vertical="center"/>
      <protection locked="0"/>
    </xf>
    <xf numFmtId="44" fontId="17" fillId="5" borderId="1" xfId="1" applyFont="1" applyFill="1" applyBorder="1" applyAlignment="1" applyProtection="1">
      <alignment horizontal="center" vertical="center" wrapText="1"/>
      <protection locked="0"/>
    </xf>
    <xf numFmtId="44" fontId="17" fillId="0" borderId="1" xfId="1" applyFont="1" applyBorder="1" applyAlignment="1" applyProtection="1">
      <alignment horizontal="center" vertical="center" wrapText="1"/>
      <protection locked="0"/>
    </xf>
    <xf numFmtId="44" fontId="17" fillId="4" borderId="1" xfId="1" applyFont="1" applyFill="1" applyBorder="1" applyAlignment="1" applyProtection="1">
      <alignment horizontal="center" vertical="center" wrapText="1"/>
      <protection locked="0"/>
    </xf>
    <xf numFmtId="44" fontId="17" fillId="20" borderId="1" xfId="1" applyFont="1" applyFill="1" applyBorder="1" applyAlignment="1" applyProtection="1">
      <alignment horizontal="center" vertical="center"/>
      <protection locked="0"/>
    </xf>
    <xf numFmtId="44" fontId="17" fillId="21" borderId="1" xfId="1" applyFont="1" applyFill="1" applyBorder="1" applyAlignment="1" applyProtection="1">
      <alignment horizontal="center" vertical="center" wrapText="1"/>
      <protection locked="0"/>
    </xf>
    <xf numFmtId="164" fontId="18" fillId="0" borderId="1" xfId="0" applyNumberFormat="1" applyFont="1" applyBorder="1" applyAlignment="1" applyProtection="1">
      <alignment horizontal="center" vertical="center" wrapText="1"/>
      <protection locked="0"/>
    </xf>
    <xf numFmtId="164" fontId="17" fillId="0" borderId="1" xfId="0" applyNumberFormat="1" applyFont="1" applyBorder="1" applyAlignment="1" applyProtection="1">
      <alignment vertical="center" wrapText="1"/>
      <protection locked="0"/>
    </xf>
    <xf numFmtId="164" fontId="18" fillId="0" borderId="1" xfId="0" applyNumberFormat="1" applyFont="1" applyBorder="1" applyAlignment="1" applyProtection="1">
      <alignment vertical="top" wrapText="1"/>
      <protection locked="0"/>
    </xf>
    <xf numFmtId="164" fontId="18" fillId="0" borderId="1" xfId="0" applyNumberFormat="1" applyFont="1" applyBorder="1" applyAlignment="1" applyProtection="1">
      <alignment vertical="center" wrapText="1"/>
      <protection locked="0"/>
    </xf>
    <xf numFmtId="164" fontId="18" fillId="2" borderId="1" xfId="0" applyNumberFormat="1" applyFont="1" applyFill="1" applyBorder="1" applyAlignment="1" applyProtection="1">
      <alignment vertical="center" wrapText="1"/>
      <protection locked="0"/>
    </xf>
    <xf numFmtId="164" fontId="17" fillId="2" borderId="1" xfId="0" applyNumberFormat="1" applyFont="1" applyFill="1" applyBorder="1" applyAlignment="1" applyProtection="1">
      <alignment vertical="center" wrapText="1"/>
      <protection locked="0"/>
    </xf>
    <xf numFmtId="164" fontId="18" fillId="2" borderId="1" xfId="0" applyNumberFormat="1" applyFont="1" applyFill="1" applyBorder="1" applyAlignment="1" applyProtection="1">
      <alignment vertical="top" wrapText="1"/>
      <protection locked="0"/>
    </xf>
    <xf numFmtId="164" fontId="18" fillId="2" borderId="1" xfId="0" applyNumberFormat="1" applyFont="1" applyFill="1" applyBorder="1" applyAlignment="1" applyProtection="1">
      <alignment horizontal="center" vertical="center" wrapText="1"/>
      <protection locked="0"/>
    </xf>
    <xf numFmtId="164" fontId="18" fillId="0" borderId="1" xfId="0" applyNumberFormat="1" applyFont="1" applyBorder="1" applyAlignment="1" applyProtection="1">
      <alignment horizontal="left" vertical="center" wrapText="1"/>
      <protection locked="0"/>
    </xf>
    <xf numFmtId="44" fontId="25" fillId="2" borderId="1" xfId="1" applyFont="1" applyFill="1" applyBorder="1" applyAlignment="1" applyProtection="1">
      <alignment vertical="top"/>
      <protection locked="0"/>
    </xf>
    <xf numFmtId="44" fontId="17" fillId="2" borderId="1" xfId="1" applyFont="1" applyFill="1" applyBorder="1" applyAlignment="1" applyProtection="1">
      <alignment vertical="center"/>
      <protection locked="0"/>
    </xf>
    <xf numFmtId="164" fontId="17" fillId="2" borderId="1" xfId="0" applyNumberFormat="1" applyFont="1" applyFill="1" applyBorder="1" applyAlignment="1" applyProtection="1">
      <alignment horizontal="center" vertical="center" wrapText="1"/>
      <protection locked="0"/>
    </xf>
    <xf numFmtId="164" fontId="17" fillId="2" borderId="1" xfId="0" applyNumberFormat="1" applyFont="1" applyFill="1" applyBorder="1" applyAlignment="1" applyProtection="1">
      <alignment vertical="center"/>
      <protection locked="0"/>
    </xf>
    <xf numFmtId="44" fontId="17" fillId="0" borderId="1" xfId="1" applyFont="1" applyBorder="1" applyAlignment="1" applyProtection="1">
      <alignment vertical="center"/>
      <protection locked="0"/>
    </xf>
    <xf numFmtId="0" fontId="25" fillId="8" borderId="1" xfId="0" applyFont="1" applyFill="1" applyBorder="1" applyAlignment="1" applyProtection="1">
      <alignment vertical="center"/>
      <protection locked="0"/>
    </xf>
    <xf numFmtId="37" fontId="17" fillId="7" borderId="1" xfId="1" applyNumberFormat="1" applyFont="1" applyFill="1" applyBorder="1" applyAlignment="1" applyProtection="1">
      <alignment horizontal="center" vertical="center"/>
    </xf>
    <xf numFmtId="44" fontId="17" fillId="0" borderId="1" xfId="5" applyFont="1" applyBorder="1" applyAlignment="1" applyProtection="1">
      <alignment horizontal="center" vertical="center"/>
      <protection locked="0"/>
    </xf>
    <xf numFmtId="37" fontId="17" fillId="7" borderId="3" xfId="1" applyNumberFormat="1" applyFont="1" applyFill="1" applyBorder="1" applyAlignment="1" applyProtection="1">
      <alignment horizontal="center" vertical="center"/>
    </xf>
    <xf numFmtId="44" fontId="17" fillId="0" borderId="4" xfId="5" applyFont="1" applyBorder="1" applyAlignment="1" applyProtection="1">
      <alignment horizontal="center" vertical="center"/>
      <protection locked="0"/>
    </xf>
    <xf numFmtId="2" fontId="17" fillId="0" borderId="1" xfId="4" applyNumberFormat="1" applyFont="1" applyBorder="1" applyAlignment="1" applyProtection="1">
      <alignment horizontal="left" wrapText="1"/>
      <protection locked="0"/>
    </xf>
    <xf numFmtId="0" fontId="0" fillId="0" borderId="0" xfId="0" applyAlignment="1">
      <alignment horizontal="left" wrapText="1"/>
    </xf>
    <xf numFmtId="0" fontId="16" fillId="7" borderId="1" xfId="2" applyFont="1" applyFill="1" applyBorder="1" applyAlignment="1" applyProtection="1">
      <alignment horizontal="center" vertical="center" wrapText="1"/>
      <protection locked="0"/>
    </xf>
    <xf numFmtId="44" fontId="17" fillId="2" borderId="1" xfId="1" applyFont="1" applyFill="1" applyBorder="1" applyAlignment="1" applyProtection="1">
      <alignment horizontal="center" vertical="center" wrapText="1"/>
      <protection locked="0"/>
    </xf>
    <xf numFmtId="0" fontId="17" fillId="24" borderId="1" xfId="0" applyFont="1" applyFill="1" applyBorder="1" applyAlignment="1" applyProtection="1">
      <alignment vertical="center"/>
      <protection locked="0"/>
    </xf>
    <xf numFmtId="2" fontId="16" fillId="21" borderId="1" xfId="0" applyNumberFormat="1" applyFont="1" applyFill="1" applyBorder="1" applyAlignment="1" applyProtection="1">
      <alignment horizontal="center" vertical="center" wrapText="1"/>
      <protection locked="0"/>
    </xf>
    <xf numFmtId="44" fontId="17" fillId="21" borderId="1" xfId="0" applyNumberFormat="1" applyFont="1" applyFill="1" applyBorder="1" applyAlignment="1" applyProtection="1">
      <alignment horizontal="center" vertical="center"/>
      <protection locked="0"/>
    </xf>
    <xf numFmtId="2" fontId="17" fillId="2" borderId="1" xfId="0" applyNumberFormat="1" applyFont="1" applyFill="1" applyBorder="1" applyAlignment="1" applyProtection="1">
      <alignment horizontal="center" vertical="center" wrapText="1"/>
      <protection locked="0"/>
    </xf>
    <xf numFmtId="2" fontId="17" fillId="21" borderId="1" xfId="0" applyNumberFormat="1" applyFont="1" applyFill="1" applyBorder="1" applyAlignment="1" applyProtection="1">
      <alignment horizontal="center" vertical="center" wrapText="1"/>
      <protection locked="0"/>
    </xf>
    <xf numFmtId="164" fontId="16" fillId="22" borderId="1" xfId="0" applyNumberFormat="1" applyFont="1" applyFill="1" applyBorder="1" applyAlignment="1" applyProtection="1">
      <alignment horizontal="center" vertical="center" wrapText="1"/>
      <protection locked="0"/>
    </xf>
    <xf numFmtId="164" fontId="16" fillId="23" borderId="1" xfId="0" applyNumberFormat="1" applyFont="1" applyFill="1" applyBorder="1" applyAlignment="1" applyProtection="1">
      <alignment horizontal="center" vertical="center" wrapText="1"/>
      <protection locked="0"/>
    </xf>
    <xf numFmtId="44" fontId="18" fillId="21" borderId="1" xfId="0" applyNumberFormat="1" applyFont="1" applyFill="1" applyBorder="1" applyAlignment="1" applyProtection="1">
      <alignment horizontal="center" vertical="center"/>
      <protection locked="0"/>
    </xf>
    <xf numFmtId="0" fontId="16" fillId="3" borderId="1" xfId="0" applyFont="1" applyFill="1" applyBorder="1" applyAlignment="1">
      <alignment horizontal="center" vertical="center" wrapText="1"/>
    </xf>
    <xf numFmtId="0" fontId="16" fillId="3" borderId="1" xfId="0" applyFont="1" applyFill="1" applyBorder="1" applyAlignment="1">
      <alignment horizontal="left" wrapText="1"/>
    </xf>
    <xf numFmtId="1" fontId="16" fillId="19" borderId="8" xfId="2" applyNumberFormat="1" applyFont="1" applyFill="1" applyBorder="1" applyAlignment="1">
      <alignment horizontal="center" vertical="center" wrapText="1"/>
    </xf>
    <xf numFmtId="0" fontId="16" fillId="19" borderId="1" xfId="2" applyFont="1" applyFill="1" applyBorder="1" applyAlignment="1">
      <alignment horizontal="left" wrapText="1"/>
    </xf>
    <xf numFmtId="2" fontId="16" fillId="19" borderId="1" xfId="2" applyNumberFormat="1" applyFont="1" applyFill="1" applyBorder="1" applyAlignment="1">
      <alignment horizontal="center" vertical="center"/>
    </xf>
    <xf numFmtId="0" fontId="16" fillId="19" borderId="1" xfId="2" applyFont="1" applyFill="1" applyBorder="1" applyAlignment="1">
      <alignment horizontal="center" vertical="center"/>
    </xf>
    <xf numFmtId="1" fontId="17" fillId="0" borderId="8" xfId="2" applyNumberFormat="1" applyFont="1" applyBorder="1" applyAlignment="1">
      <alignment horizontal="center" vertical="center"/>
    </xf>
    <xf numFmtId="0" fontId="16" fillId="0" borderId="1" xfId="2" applyFont="1" applyBorder="1" applyAlignment="1">
      <alignment horizontal="left" wrapText="1"/>
    </xf>
    <xf numFmtId="2" fontId="17" fillId="0" borderId="1" xfId="2" applyNumberFormat="1" applyFont="1" applyBorder="1" applyAlignment="1">
      <alignment horizontal="center" vertical="center"/>
    </xf>
    <xf numFmtId="0" fontId="17" fillId="0" borderId="1" xfId="2" applyFont="1" applyBorder="1" applyAlignment="1">
      <alignment horizontal="center" vertical="center"/>
    </xf>
    <xf numFmtId="1" fontId="17" fillId="0" borderId="8" xfId="2" applyNumberFormat="1" applyFont="1" applyBorder="1" applyAlignment="1">
      <alignment horizontal="center" vertical="center" wrapText="1"/>
    </xf>
    <xf numFmtId="0" fontId="23" fillId="0" borderId="1" xfId="2" applyFont="1" applyBorder="1" applyAlignment="1">
      <alignment horizontal="left" wrapText="1"/>
    </xf>
    <xf numFmtId="2" fontId="17" fillId="0" borderId="1" xfId="2" applyNumberFormat="1" applyFont="1" applyBorder="1" applyAlignment="1">
      <alignment horizontal="center" vertical="center" wrapText="1"/>
    </xf>
    <xf numFmtId="0" fontId="17" fillId="0" borderId="8" xfId="2" applyFont="1" applyBorder="1" applyAlignment="1">
      <alignment horizontal="center" vertical="center" wrapText="1"/>
    </xf>
    <xf numFmtId="0" fontId="24" fillId="0" borderId="1" xfId="2" applyFont="1" applyBorder="1" applyAlignment="1">
      <alignment horizontal="left" wrapText="1"/>
    </xf>
    <xf numFmtId="166" fontId="17" fillId="0" borderId="1" xfId="2" applyNumberFormat="1" applyFont="1" applyBorder="1" applyAlignment="1">
      <alignment horizontal="center" vertical="center" wrapText="1"/>
    </xf>
    <xf numFmtId="0" fontId="16" fillId="20" borderId="8" xfId="0" applyFont="1" applyFill="1" applyBorder="1" applyAlignment="1">
      <alignment horizontal="center" vertical="center"/>
    </xf>
    <xf numFmtId="0" fontId="16" fillId="20" borderId="1" xfId="0" applyFont="1" applyFill="1" applyBorder="1" applyAlignment="1">
      <alignment horizontal="left" wrapText="1"/>
    </xf>
    <xf numFmtId="0" fontId="17" fillId="20"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7" fillId="6" borderId="1" xfId="0" applyFont="1" applyFill="1" applyBorder="1" applyAlignment="1">
      <alignment horizontal="left" wrapText="1"/>
    </xf>
    <xf numFmtId="0" fontId="17" fillId="6" borderId="1" xfId="0" applyFont="1" applyFill="1" applyBorder="1" applyAlignment="1">
      <alignment horizontal="center" vertical="center"/>
    </xf>
    <xf numFmtId="2" fontId="17" fillId="2" borderId="1" xfId="2"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1" fontId="17" fillId="0" borderId="1" xfId="2" applyNumberFormat="1" applyFont="1" applyBorder="1" applyAlignment="1">
      <alignment horizontal="center" vertical="center" wrapText="1"/>
    </xf>
    <xf numFmtId="0" fontId="17" fillId="20" borderId="1" xfId="0" applyFont="1" applyFill="1" applyBorder="1" applyAlignment="1">
      <alignment horizontal="center" vertical="center" wrapText="1"/>
    </xf>
    <xf numFmtId="0" fontId="24" fillId="21" borderId="1" xfId="0" applyFont="1" applyFill="1" applyBorder="1" applyAlignment="1">
      <alignment horizontal="left" wrapText="1"/>
    </xf>
    <xf numFmtId="0" fontId="17" fillId="21" borderId="1" xfId="0" applyFont="1" applyFill="1" applyBorder="1" applyAlignment="1">
      <alignment horizontal="center" vertical="center" wrapText="1"/>
    </xf>
    <xf numFmtId="0" fontId="17" fillId="21" borderId="1" xfId="0" applyFont="1" applyFill="1" applyBorder="1" applyAlignment="1">
      <alignment horizontal="left" wrapText="1"/>
    </xf>
    <xf numFmtId="0" fontId="17" fillId="0" borderId="1" xfId="0" applyFont="1" applyBorder="1" applyAlignment="1">
      <alignment horizontal="center" vertical="center" wrapText="1"/>
    </xf>
    <xf numFmtId="2" fontId="17" fillId="6" borderId="1" xfId="0" applyNumberFormat="1"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left" wrapText="1"/>
    </xf>
    <xf numFmtId="2" fontId="17" fillId="0" borderId="1" xfId="0" applyNumberFormat="1" applyFont="1" applyBorder="1" applyAlignment="1">
      <alignment horizontal="center" vertical="center"/>
    </xf>
    <xf numFmtId="0" fontId="17" fillId="2" borderId="1" xfId="0" applyFont="1" applyFill="1" applyBorder="1" applyAlignment="1">
      <alignment horizontal="center" vertical="center" wrapText="1"/>
    </xf>
    <xf numFmtId="0" fontId="17" fillId="21" borderId="1" xfId="0" applyFont="1" applyFill="1" applyBorder="1" applyAlignment="1">
      <alignment horizontal="center" vertical="center"/>
    </xf>
    <xf numFmtId="2" fontId="17" fillId="21" borderId="1" xfId="0" applyNumberFormat="1" applyFont="1" applyFill="1" applyBorder="1" applyAlignment="1">
      <alignment horizontal="center" vertical="center"/>
    </xf>
    <xf numFmtId="0" fontId="25" fillId="0" borderId="0" xfId="0" applyFont="1" applyAlignment="1">
      <alignment horizontal="center" vertical="center"/>
    </xf>
    <xf numFmtId="0" fontId="16" fillId="21" borderId="1" xfId="0" applyFont="1" applyFill="1" applyBorder="1" applyAlignment="1">
      <alignment horizontal="left" wrapText="1"/>
    </xf>
    <xf numFmtId="0" fontId="16" fillId="21" borderId="1" xfId="0" applyFont="1" applyFill="1" applyBorder="1" applyAlignment="1">
      <alignment horizontal="center" vertical="center"/>
    </xf>
    <xf numFmtId="2" fontId="16" fillId="21" borderId="1" xfId="0" applyNumberFormat="1" applyFont="1" applyFill="1" applyBorder="1" applyAlignment="1">
      <alignment horizontal="center" vertical="center" wrapText="1"/>
    </xf>
    <xf numFmtId="0" fontId="17" fillId="2" borderId="1" xfId="0" applyFont="1" applyFill="1" applyBorder="1" applyAlignment="1">
      <alignment horizontal="left" wrapText="1"/>
    </xf>
    <xf numFmtId="0" fontId="26" fillId="6" borderId="1" xfId="0" applyFont="1" applyFill="1" applyBorder="1" applyAlignment="1">
      <alignment horizontal="left" wrapText="1"/>
    </xf>
    <xf numFmtId="0" fontId="26" fillId="21" borderId="1" xfId="0" applyFont="1" applyFill="1" applyBorder="1" applyAlignment="1">
      <alignment horizontal="left" wrapText="1"/>
    </xf>
    <xf numFmtId="0" fontId="17" fillId="2" borderId="1" xfId="0" applyFont="1" applyFill="1" applyBorder="1" applyAlignment="1">
      <alignment horizontal="center" vertical="center"/>
    </xf>
    <xf numFmtId="0" fontId="16" fillId="6" borderId="1" xfId="0" applyFont="1" applyFill="1" applyBorder="1" applyAlignment="1">
      <alignment horizontal="left" wrapText="1"/>
    </xf>
    <xf numFmtId="0" fontId="16" fillId="2" borderId="1" xfId="0" applyFont="1" applyFill="1" applyBorder="1" applyAlignment="1">
      <alignment horizontal="left" wrapText="1"/>
    </xf>
    <xf numFmtId="2" fontId="17" fillId="2" borderId="1" xfId="0" applyNumberFormat="1" applyFont="1" applyFill="1" applyBorder="1" applyAlignment="1">
      <alignment horizontal="center" vertical="center"/>
    </xf>
    <xf numFmtId="0" fontId="6" fillId="0" borderId="20" xfId="0" applyFont="1" applyBorder="1" applyAlignment="1">
      <alignment wrapText="1"/>
    </xf>
    <xf numFmtId="0" fontId="29" fillId="0" borderId="0" xfId="0" applyFont="1" applyAlignment="1">
      <alignment horizontal="center" vertical="center"/>
    </xf>
    <xf numFmtId="0" fontId="30" fillId="0" borderId="20" xfId="0" applyFont="1" applyBorder="1" applyAlignment="1">
      <alignment wrapText="1"/>
    </xf>
    <xf numFmtId="0" fontId="29" fillId="0" borderId="0" xfId="0" applyFont="1" applyAlignment="1">
      <alignment horizontal="center"/>
    </xf>
    <xf numFmtId="0" fontId="29" fillId="0" borderId="0" xfId="0" applyFont="1" applyAlignment="1">
      <alignment wrapText="1"/>
    </xf>
    <xf numFmtId="0" fontId="16" fillId="0" borderId="1" xfId="0" applyFont="1" applyBorder="1" applyAlignment="1">
      <alignment horizontal="left" wrapText="1"/>
    </xf>
    <xf numFmtId="0" fontId="26" fillId="2" borderId="1" xfId="0" applyFont="1" applyFill="1" applyBorder="1" applyAlignment="1">
      <alignment horizontal="left" wrapText="1"/>
    </xf>
    <xf numFmtId="0" fontId="17" fillId="21" borderId="1" xfId="0" applyFont="1" applyFill="1" applyBorder="1" applyAlignment="1">
      <alignment vertical="center" wrapText="1"/>
    </xf>
    <xf numFmtId="49" fontId="17"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0" fontId="27" fillId="2" borderId="1" xfId="0" applyFont="1" applyFill="1" applyBorder="1" applyAlignment="1">
      <alignment horizontal="left" wrapText="1"/>
    </xf>
    <xf numFmtId="165" fontId="17" fillId="2" borderId="1" xfId="0" applyNumberFormat="1" applyFont="1" applyFill="1" applyBorder="1" applyAlignment="1">
      <alignment horizontal="center" vertical="center" wrapText="1"/>
    </xf>
    <xf numFmtId="0" fontId="25" fillId="2" borderId="0" xfId="0" applyFont="1" applyFill="1" applyAlignment="1">
      <alignment horizontal="center" vertical="center"/>
    </xf>
    <xf numFmtId="1" fontId="17" fillId="2"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xf>
    <xf numFmtId="0" fontId="24" fillId="2" borderId="1" xfId="0" applyFont="1" applyFill="1" applyBorder="1" applyAlignment="1">
      <alignment horizontal="left" wrapText="1"/>
    </xf>
    <xf numFmtId="0" fontId="16" fillId="0" borderId="1" xfId="0" applyFont="1" applyBorder="1" applyAlignment="1">
      <alignment horizontal="center" vertical="center"/>
    </xf>
    <xf numFmtId="0" fontId="26" fillId="0" borderId="1" xfId="0" applyFont="1" applyBorder="1" applyAlignment="1">
      <alignment horizontal="left" wrapText="1"/>
    </xf>
    <xf numFmtId="49" fontId="17" fillId="0" borderId="1" xfId="0" applyNumberFormat="1" applyFont="1" applyBorder="1" applyAlignment="1">
      <alignment horizontal="center" vertical="center"/>
    </xf>
    <xf numFmtId="2" fontId="17" fillId="21" borderId="1" xfId="0" applyNumberFormat="1" applyFont="1" applyFill="1" applyBorder="1" applyAlignment="1">
      <alignment horizontal="center" vertical="center" wrapText="1"/>
    </xf>
    <xf numFmtId="0" fontId="16" fillId="22" borderId="1" xfId="0" applyFont="1" applyFill="1" applyBorder="1" applyAlignment="1">
      <alignment horizontal="center" vertical="center" wrapText="1"/>
    </xf>
    <xf numFmtId="0" fontId="17" fillId="22" borderId="1" xfId="0" applyFont="1" applyFill="1" applyBorder="1" applyAlignment="1">
      <alignment horizontal="left" wrapText="1"/>
    </xf>
    <xf numFmtId="0" fontId="16" fillId="22" borderId="1" xfId="0" applyFont="1" applyFill="1" applyBorder="1" applyAlignment="1">
      <alignment horizontal="center" vertical="center"/>
    </xf>
    <xf numFmtId="0" fontId="16" fillId="23" borderId="1" xfId="0" applyFont="1" applyFill="1" applyBorder="1" applyAlignment="1">
      <alignment horizontal="center" vertical="center" wrapText="1"/>
    </xf>
    <xf numFmtId="0" fontId="16" fillId="23" borderId="1" xfId="0" applyFont="1" applyFill="1" applyBorder="1" applyAlignment="1">
      <alignment horizontal="left" wrapText="1"/>
    </xf>
    <xf numFmtId="0" fontId="18" fillId="2" borderId="1" xfId="0" applyFont="1" applyFill="1" applyBorder="1" applyAlignment="1">
      <alignment horizontal="center" vertical="center" wrapText="1"/>
    </xf>
    <xf numFmtId="0" fontId="18" fillId="0" borderId="1" xfId="0" applyFont="1" applyBorder="1" applyAlignment="1">
      <alignment horizontal="left" wrapText="1"/>
    </xf>
    <xf numFmtId="0" fontId="18" fillId="21" borderId="1" xfId="0" applyFont="1" applyFill="1" applyBorder="1" applyAlignment="1">
      <alignment horizontal="center" vertical="center"/>
    </xf>
    <xf numFmtId="2" fontId="18" fillId="21" borderId="1" xfId="0" applyNumberFormat="1" applyFont="1" applyFill="1" applyBorder="1" applyAlignment="1">
      <alignment horizontal="center" vertical="center"/>
    </xf>
    <xf numFmtId="0" fontId="28" fillId="6" borderId="1" xfId="0" applyFont="1" applyFill="1" applyBorder="1" applyAlignment="1">
      <alignment horizontal="left" wrapText="1"/>
    </xf>
    <xf numFmtId="0" fontId="18" fillId="6" borderId="1" xfId="0" applyFont="1" applyFill="1" applyBorder="1" applyAlignment="1">
      <alignment horizontal="left" wrapText="1"/>
    </xf>
    <xf numFmtId="0" fontId="19" fillId="2" borderId="1" xfId="0" applyFont="1" applyFill="1" applyBorder="1" applyAlignment="1">
      <alignment horizontal="center" vertical="center" wrapText="1"/>
    </xf>
    <xf numFmtId="0" fontId="20" fillId="0" borderId="1" xfId="0" applyFont="1" applyBorder="1" applyAlignment="1">
      <alignment horizontal="left" wrapText="1"/>
    </xf>
    <xf numFmtId="0" fontId="25" fillId="8" borderId="1" xfId="0" applyFont="1" applyFill="1" applyBorder="1" applyAlignment="1">
      <alignment horizontal="center" vertical="center"/>
    </xf>
    <xf numFmtId="0" fontId="25" fillId="8" borderId="1" xfId="0" applyFont="1" applyFill="1" applyBorder="1" applyAlignment="1">
      <alignment horizontal="left" wrapText="1"/>
    </xf>
    <xf numFmtId="0" fontId="25" fillId="8" borderId="1" xfId="0" applyFont="1" applyFill="1" applyBorder="1" applyAlignment="1">
      <alignment vertical="center"/>
    </xf>
    <xf numFmtId="1" fontId="16" fillId="7" borderId="1" xfId="2" applyNumberFormat="1" applyFont="1" applyFill="1" applyBorder="1" applyAlignment="1">
      <alignment horizontal="center" vertical="center" wrapText="1"/>
    </xf>
    <xf numFmtId="2" fontId="17" fillId="0" borderId="1" xfId="4" applyNumberFormat="1" applyFont="1" applyBorder="1" applyAlignment="1">
      <alignment horizontal="left" wrapText="1"/>
    </xf>
    <xf numFmtId="4" fontId="17" fillId="0" borderId="1" xfId="2" applyNumberFormat="1" applyFont="1" applyBorder="1" applyAlignment="1">
      <alignment horizontal="center" vertical="center" wrapText="1"/>
    </xf>
    <xf numFmtId="0" fontId="16" fillId="7" borderId="1" xfId="2" applyFont="1" applyFill="1" applyBorder="1" applyAlignment="1">
      <alignment horizontal="center" vertical="center" wrapText="1"/>
    </xf>
    <xf numFmtId="4" fontId="17" fillId="0" borderId="2" xfId="2" applyNumberFormat="1" applyFont="1" applyBorder="1" applyAlignment="1">
      <alignment horizontal="center" vertical="center" wrapText="1"/>
    </xf>
    <xf numFmtId="4" fontId="16" fillId="3" borderId="1" xfId="0" applyNumberFormat="1" applyFont="1" applyFill="1" applyBorder="1" applyAlignment="1">
      <alignment horizontal="right" vertical="center" wrapText="1"/>
    </xf>
    <xf numFmtId="44" fontId="16" fillId="19" borderId="9" xfId="1" applyFont="1" applyFill="1" applyBorder="1" applyAlignment="1" applyProtection="1">
      <alignment horizontal="center" vertical="center"/>
    </xf>
    <xf numFmtId="44" fontId="17" fillId="0" borderId="9" xfId="1" applyFont="1" applyBorder="1" applyAlignment="1" applyProtection="1">
      <alignment horizontal="center" vertical="center"/>
    </xf>
    <xf numFmtId="44" fontId="16" fillId="5" borderId="9" xfId="1" applyFont="1" applyFill="1" applyBorder="1" applyAlignment="1" applyProtection="1">
      <alignment horizontal="center" vertical="center" wrapText="1"/>
    </xf>
    <xf numFmtId="44" fontId="17" fillId="2" borderId="9" xfId="1" applyFont="1" applyFill="1" applyBorder="1" applyAlignment="1" applyProtection="1">
      <alignment horizontal="center" vertical="center"/>
    </xf>
    <xf numFmtId="44" fontId="16" fillId="20" borderId="9" xfId="1" applyFont="1" applyFill="1" applyBorder="1" applyAlignment="1" applyProtection="1">
      <alignment horizontal="center" vertical="center"/>
    </xf>
    <xf numFmtId="44" fontId="17" fillId="2" borderId="9" xfId="1" applyFont="1" applyFill="1" applyBorder="1" applyAlignment="1" applyProtection="1">
      <alignment horizontal="center" vertical="center" wrapText="1"/>
    </xf>
    <xf numFmtId="164" fontId="17" fillId="0" borderId="1" xfId="0" applyNumberFormat="1" applyFont="1" applyBorder="1" applyAlignment="1">
      <alignment vertical="center" wrapText="1"/>
    </xf>
    <xf numFmtId="164" fontId="17" fillId="2" borderId="1" xfId="0" applyNumberFormat="1" applyFont="1" applyFill="1" applyBorder="1" applyAlignment="1">
      <alignment vertical="center" wrapText="1"/>
    </xf>
    <xf numFmtId="44" fontId="17" fillId="2" borderId="1" xfId="1" applyFont="1" applyFill="1" applyBorder="1" applyAlignment="1" applyProtection="1">
      <alignment horizontal="right" vertical="center"/>
    </xf>
    <xf numFmtId="44" fontId="16" fillId="2" borderId="9" xfId="1" applyFont="1" applyFill="1" applyBorder="1" applyAlignment="1" applyProtection="1">
      <alignment horizontal="center" vertical="center" wrapText="1"/>
    </xf>
    <xf numFmtId="44" fontId="17" fillId="21" borderId="1" xfId="0" applyNumberFormat="1" applyFont="1" applyFill="1" applyBorder="1" applyAlignment="1">
      <alignment horizontal="center" vertical="center"/>
    </xf>
    <xf numFmtId="44" fontId="17" fillId="0" borderId="1" xfId="1" applyFont="1" applyBorder="1" applyAlignment="1" applyProtection="1">
      <alignment horizontal="right" vertical="center"/>
    </xf>
    <xf numFmtId="164" fontId="16" fillId="22" borderId="1" xfId="0" applyNumberFormat="1" applyFont="1" applyFill="1" applyBorder="1" applyAlignment="1">
      <alignment horizontal="center" vertical="center" wrapText="1"/>
    </xf>
    <xf numFmtId="164" fontId="16" fillId="23" borderId="1" xfId="0" applyNumberFormat="1" applyFont="1" applyFill="1" applyBorder="1" applyAlignment="1">
      <alignment horizontal="center" vertical="center" wrapText="1"/>
    </xf>
    <xf numFmtId="44" fontId="18" fillId="21" borderId="1" xfId="0" applyNumberFormat="1" applyFont="1" applyFill="1" applyBorder="1" applyAlignment="1">
      <alignment horizontal="center" vertical="center"/>
    </xf>
    <xf numFmtId="44" fontId="17" fillId="0" borderId="1" xfId="5" applyFont="1" applyBorder="1" applyAlignment="1" applyProtection="1">
      <alignment horizontal="center" vertical="center"/>
    </xf>
    <xf numFmtId="44" fontId="16" fillId="0" borderId="1" xfId="5" applyFont="1" applyBorder="1" applyAlignment="1" applyProtection="1">
      <alignment horizontal="left" vertical="center"/>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center" wrapText="1"/>
    </xf>
    <xf numFmtId="0" fontId="3" fillId="11" borderId="1" xfId="0" applyFont="1" applyFill="1" applyBorder="1" applyAlignment="1">
      <alignment horizontal="center" wrapText="1"/>
    </xf>
    <xf numFmtId="0" fontId="5" fillId="0" borderId="1" xfId="0" applyFont="1" applyBorder="1" applyAlignment="1">
      <alignment horizontal="left" wrapText="1"/>
    </xf>
    <xf numFmtId="0" fontId="4" fillId="0" borderId="1" xfId="0" applyFont="1" applyBorder="1" applyAlignment="1">
      <alignment horizontal="left"/>
    </xf>
    <xf numFmtId="0" fontId="4" fillId="0" borderId="2" xfId="0" applyFont="1" applyBorder="1" applyAlignment="1">
      <alignment horizontal="left"/>
    </xf>
    <xf numFmtId="0" fontId="4" fillId="0" borderId="4" xfId="0" applyFont="1" applyBorder="1" applyAlignment="1">
      <alignment horizontal="left"/>
    </xf>
    <xf numFmtId="0" fontId="5" fillId="0" borderId="13" xfId="0" applyFont="1" applyBorder="1" applyAlignment="1">
      <alignment horizontal="center"/>
    </xf>
    <xf numFmtId="0" fontId="5" fillId="0" borderId="0" xfId="0" applyFont="1" applyAlignment="1">
      <alignment horizontal="center"/>
    </xf>
    <xf numFmtId="0" fontId="5" fillId="0" borderId="14" xfId="0" applyFont="1" applyBorder="1" applyAlignment="1">
      <alignment horizontal="center"/>
    </xf>
    <xf numFmtId="0" fontId="5" fillId="0" borderId="1" xfId="0" applyFont="1" applyBorder="1" applyAlignment="1">
      <alignment horizontal="center"/>
    </xf>
    <xf numFmtId="0" fontId="8"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5" fillId="0" borderId="1" xfId="0" applyFont="1" applyBorder="1" applyAlignment="1">
      <alignment horizontal="left"/>
    </xf>
    <xf numFmtId="0" fontId="5" fillId="0" borderId="2" xfId="0" applyFont="1" applyBorder="1" applyAlignment="1">
      <alignment horizontal="center"/>
    </xf>
    <xf numFmtId="0" fontId="16" fillId="0" borderId="1" xfId="0" applyFont="1" applyBorder="1" applyAlignment="1" applyProtection="1">
      <alignment horizontal="center" vertical="center" wrapText="1"/>
      <protection locked="0"/>
    </xf>
    <xf numFmtId="0" fontId="21" fillId="2" borderId="1" xfId="2" applyFont="1" applyFill="1" applyBorder="1" applyAlignment="1" applyProtection="1">
      <alignment horizontal="left" vertical="center" wrapText="1"/>
      <protection locked="0"/>
    </xf>
    <xf numFmtId="0" fontId="22" fillId="2" borderId="1" xfId="2" applyFont="1" applyFill="1" applyBorder="1" applyAlignment="1" applyProtection="1">
      <alignment horizontal="left" vertical="center" wrapText="1"/>
      <protection locked="0"/>
    </xf>
    <xf numFmtId="2" fontId="16" fillId="7" borderId="2" xfId="2" applyNumberFormat="1" applyFont="1" applyFill="1" applyBorder="1" applyAlignment="1" applyProtection="1">
      <alignment horizontal="left" vertical="center"/>
      <protection locked="0"/>
    </xf>
    <xf numFmtId="2" fontId="16" fillId="7" borderId="3" xfId="2" applyNumberFormat="1" applyFont="1" applyFill="1" applyBorder="1" applyAlignment="1" applyProtection="1">
      <alignment horizontal="left" vertical="center"/>
      <protection locked="0"/>
    </xf>
    <xf numFmtId="2" fontId="16" fillId="7" borderId="4" xfId="2" applyNumberFormat="1" applyFont="1" applyFill="1" applyBorder="1" applyAlignment="1" applyProtection="1">
      <alignment horizontal="left" vertical="center"/>
      <protection locked="0"/>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cellXfs>
  <cellStyles count="7">
    <cellStyle name="Currency" xfId="1" builtinId="4"/>
    <cellStyle name="Currency 2" xfId="5" xr:uid="{60AADE94-9DA1-42C9-B9E3-6861F8D50AC9}"/>
    <cellStyle name="Normal" xfId="0" builtinId="0"/>
    <cellStyle name="Normal 2" xfId="3" xr:uid="{80C59C74-C4F3-4E71-AA23-085BBE282953}"/>
    <cellStyle name="Normal 3" xfId="2" xr:uid="{C7083950-857E-4522-9333-033605F0A9DD}"/>
    <cellStyle name="Normal 4" xfId="4" xr:uid="{AD6FFC9B-0E10-45AC-94B7-D50B42F25980}"/>
    <cellStyle name="Normal 6 3 8 2 4 2 2" xfId="6" xr:uid="{4146C2E9-1384-4C4D-AA9F-65C84DC71CD7}"/>
  </cellStyles>
  <dxfs count="0"/>
  <tableStyles count="0" defaultTableStyle="TableStyleMedium2" defaultPivotStyle="PivotStyleLight16"/>
  <colors>
    <mruColors>
      <color rgb="FFEAEAEA"/>
      <color rgb="FFFFFFCC"/>
      <color rgb="FFFFF1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2B910-D66E-4E28-BF06-A89281DBAB8A}">
  <dimension ref="A1:Z55"/>
  <sheetViews>
    <sheetView topLeftCell="B16" workbookViewId="0">
      <selection activeCell="L15" sqref="L15"/>
    </sheetView>
  </sheetViews>
  <sheetFormatPr defaultRowHeight="14.4" x14ac:dyDescent="0.3"/>
  <cols>
    <col min="2" max="2" width="59" customWidth="1"/>
    <col min="10" max="10" width="15.88671875" bestFit="1" customWidth="1"/>
    <col min="12" max="12" width="15.88671875" bestFit="1" customWidth="1"/>
  </cols>
  <sheetData>
    <row r="1" spans="1:26" ht="18" x14ac:dyDescent="0.35">
      <c r="A1" s="231" t="s">
        <v>0</v>
      </c>
      <c r="B1" s="231"/>
      <c r="C1" s="231"/>
      <c r="D1" s="231"/>
      <c r="E1" s="231"/>
      <c r="F1" s="231"/>
      <c r="G1" s="231"/>
      <c r="H1" s="231"/>
      <c r="I1" s="231"/>
      <c r="J1" s="231"/>
      <c r="K1" s="231"/>
      <c r="L1" s="231"/>
      <c r="M1" s="6"/>
      <c r="N1" s="232" t="s">
        <v>1</v>
      </c>
      <c r="O1" s="233"/>
      <c r="P1" s="233"/>
      <c r="Q1" s="233"/>
      <c r="R1" s="233"/>
      <c r="S1" s="233"/>
      <c r="T1" s="233"/>
      <c r="U1" s="233"/>
      <c r="V1" s="233"/>
      <c r="W1" s="233"/>
      <c r="X1" s="233"/>
      <c r="Y1" s="233"/>
      <c r="Z1" s="234"/>
    </row>
    <row r="2" spans="1:26" x14ac:dyDescent="0.3">
      <c r="A2" s="7"/>
      <c r="B2" s="7"/>
      <c r="C2" s="235" t="s">
        <v>2</v>
      </c>
      <c r="D2" s="235"/>
      <c r="E2" s="235"/>
      <c r="F2" s="230" t="s">
        <v>3</v>
      </c>
      <c r="G2" s="230"/>
      <c r="H2" s="230"/>
      <c r="I2" s="230"/>
      <c r="J2" s="230"/>
      <c r="K2" s="230"/>
      <c r="L2" s="230" t="s">
        <v>4</v>
      </c>
      <c r="M2" s="236"/>
      <c r="N2" s="8" t="s">
        <v>5</v>
      </c>
      <c r="O2" s="9" t="s">
        <v>6</v>
      </c>
      <c r="P2" s="9" t="s">
        <v>7</v>
      </c>
      <c r="Q2" s="9"/>
      <c r="R2" s="9"/>
      <c r="S2" s="9"/>
      <c r="T2" s="9"/>
      <c r="U2" s="9"/>
      <c r="V2" s="9"/>
      <c r="W2" s="9"/>
      <c r="X2" s="9"/>
      <c r="Y2" s="9"/>
      <c r="Z2" s="10" t="s">
        <v>8</v>
      </c>
    </row>
    <row r="3" spans="1:26" ht="15" thickBot="1" x14ac:dyDescent="0.35">
      <c r="A3" s="7"/>
      <c r="B3" s="7"/>
      <c r="C3" s="224" t="s">
        <v>9</v>
      </c>
      <c r="D3" s="224"/>
      <c r="E3" s="11">
        <v>14.9</v>
      </c>
      <c r="F3" s="225" t="s">
        <v>10</v>
      </c>
      <c r="G3" s="226"/>
      <c r="H3" s="9">
        <v>0</v>
      </c>
      <c r="I3" s="9"/>
      <c r="J3" s="9" t="s">
        <v>11</v>
      </c>
      <c r="K3" s="9">
        <v>0</v>
      </c>
      <c r="L3" s="9" t="s">
        <v>12</v>
      </c>
      <c r="M3" s="14">
        <v>0</v>
      </c>
      <c r="N3" s="15">
        <v>0</v>
      </c>
      <c r="O3" s="16">
        <v>0</v>
      </c>
      <c r="P3" s="16">
        <v>0</v>
      </c>
      <c r="Q3" s="16"/>
      <c r="R3" s="16"/>
      <c r="S3" s="16"/>
      <c r="T3" s="16"/>
      <c r="U3" s="16"/>
      <c r="V3" s="16"/>
      <c r="W3" s="16"/>
      <c r="X3" s="16"/>
      <c r="Y3" s="16"/>
      <c r="Z3" s="17">
        <f>SUM(N3:Y3)</f>
        <v>0</v>
      </c>
    </row>
    <row r="4" spans="1:26" x14ac:dyDescent="0.3">
      <c r="A4" s="7"/>
      <c r="B4" s="7"/>
      <c r="C4" s="224" t="s">
        <v>13</v>
      </c>
      <c r="D4" s="224"/>
      <c r="E4" s="11">
        <v>6</v>
      </c>
      <c r="F4" s="225" t="s">
        <v>14</v>
      </c>
      <c r="G4" s="226"/>
      <c r="H4" s="9">
        <v>0</v>
      </c>
      <c r="I4" s="9"/>
      <c r="J4" s="9" t="s">
        <v>15</v>
      </c>
      <c r="K4" s="9">
        <v>0</v>
      </c>
      <c r="L4" s="9" t="s">
        <v>16</v>
      </c>
      <c r="M4" s="14">
        <v>0</v>
      </c>
      <c r="N4" s="227" t="s">
        <v>17</v>
      </c>
      <c r="O4" s="228"/>
      <c r="P4" s="228"/>
      <c r="Q4" s="228"/>
      <c r="R4" s="228"/>
      <c r="S4" s="228"/>
      <c r="T4" s="228"/>
      <c r="U4" s="228"/>
      <c r="V4" s="228"/>
      <c r="W4" s="228"/>
      <c r="X4" s="228"/>
      <c r="Y4" s="228"/>
      <c r="Z4" s="229"/>
    </row>
    <row r="5" spans="1:26" x14ac:dyDescent="0.3">
      <c r="A5" s="7"/>
      <c r="B5" s="7"/>
      <c r="C5" s="9" t="s">
        <v>18</v>
      </c>
      <c r="D5" s="9"/>
      <c r="E5" s="18">
        <f>SUM(E3:E4)</f>
        <v>20.9</v>
      </c>
      <c r="F5" s="225"/>
      <c r="G5" s="226"/>
      <c r="H5" s="9"/>
      <c r="I5" s="9"/>
      <c r="J5" s="7" t="s">
        <v>19</v>
      </c>
      <c r="K5" s="7">
        <v>0</v>
      </c>
      <c r="L5" s="9" t="s">
        <v>20</v>
      </c>
      <c r="M5" s="14">
        <v>0</v>
      </c>
      <c r="N5" s="8" t="s">
        <v>5</v>
      </c>
      <c r="O5" s="9" t="s">
        <v>6</v>
      </c>
      <c r="P5" s="9" t="s">
        <v>7</v>
      </c>
      <c r="Q5" s="9"/>
      <c r="R5" s="9"/>
      <c r="S5" s="9"/>
      <c r="T5" s="9"/>
      <c r="U5" s="9"/>
      <c r="V5" s="9"/>
      <c r="W5" s="9"/>
      <c r="X5" s="9"/>
      <c r="Y5" s="9"/>
      <c r="Z5" s="10" t="s">
        <v>8</v>
      </c>
    </row>
    <row r="6" spans="1:26" x14ac:dyDescent="0.3">
      <c r="A6" s="7"/>
      <c r="B6" s="7"/>
      <c r="C6" s="9"/>
      <c r="D6" s="9"/>
      <c r="E6" s="18"/>
      <c r="F6" s="225"/>
      <c r="G6" s="226"/>
      <c r="H6" s="9"/>
      <c r="I6" s="9"/>
      <c r="J6" s="9" t="s">
        <v>21</v>
      </c>
      <c r="K6" s="9">
        <v>0</v>
      </c>
      <c r="L6" s="9"/>
      <c r="M6" s="14"/>
      <c r="N6" s="19">
        <f>N3</f>
        <v>0</v>
      </c>
      <c r="O6" s="20">
        <f>O3</f>
        <v>0</v>
      </c>
      <c r="P6" s="20">
        <f>P3</f>
        <v>0</v>
      </c>
      <c r="Q6" s="20"/>
      <c r="R6" s="20"/>
      <c r="S6" s="20"/>
      <c r="T6" s="20"/>
      <c r="U6" s="20"/>
      <c r="V6" s="20"/>
      <c r="W6" s="20"/>
      <c r="X6" s="20"/>
      <c r="Y6" s="20"/>
      <c r="Z6" s="21">
        <f>SUM(N6:Y6)</f>
        <v>0</v>
      </c>
    </row>
    <row r="7" spans="1:26" x14ac:dyDescent="0.3">
      <c r="A7" s="7"/>
      <c r="B7" s="7"/>
      <c r="C7" s="9"/>
      <c r="D7" s="9"/>
      <c r="E7" s="18"/>
      <c r="F7" s="12"/>
      <c r="G7" s="13"/>
      <c r="H7" s="9"/>
      <c r="I7" s="9"/>
      <c r="J7" s="11" t="s">
        <v>22</v>
      </c>
      <c r="K7" s="9">
        <v>0</v>
      </c>
      <c r="L7" s="9"/>
      <c r="M7" s="14"/>
      <c r="N7" s="230" t="s">
        <v>23</v>
      </c>
      <c r="O7" s="230"/>
      <c r="P7" s="230"/>
      <c r="Q7" s="230"/>
      <c r="R7" s="230"/>
      <c r="S7" s="230"/>
      <c r="T7" s="230"/>
      <c r="U7" s="230"/>
      <c r="V7" s="230"/>
      <c r="W7" s="230"/>
      <c r="X7" s="230"/>
      <c r="Y7" s="230"/>
      <c r="Z7" s="230"/>
    </row>
    <row r="8" spans="1:26" x14ac:dyDescent="0.3">
      <c r="A8" s="220" t="s">
        <v>24</v>
      </c>
      <c r="B8" s="220" t="s">
        <v>25</v>
      </c>
      <c r="C8" s="221"/>
      <c r="D8" s="221"/>
      <c r="E8" s="221"/>
      <c r="F8" s="221"/>
      <c r="G8" s="221"/>
      <c r="H8" s="221"/>
      <c r="I8" s="221"/>
      <c r="J8" s="22"/>
      <c r="K8" s="221" t="s">
        <v>26</v>
      </c>
      <c r="L8" s="221"/>
      <c r="M8" s="221"/>
      <c r="N8" s="23"/>
      <c r="O8" s="9"/>
      <c r="P8" s="9"/>
      <c r="Q8" s="9"/>
      <c r="R8" s="9"/>
      <c r="S8" s="9"/>
      <c r="T8" s="9"/>
      <c r="U8" s="9"/>
      <c r="V8" s="9"/>
      <c r="W8" s="9"/>
      <c r="X8" s="9"/>
      <c r="Y8" s="9"/>
      <c r="Z8" s="10"/>
    </row>
    <row r="9" spans="1:26" ht="28.2" x14ac:dyDescent="0.3">
      <c r="A9" s="220"/>
      <c r="B9" s="220"/>
      <c r="C9" s="24" t="s">
        <v>27</v>
      </c>
      <c r="D9" s="24" t="s">
        <v>28</v>
      </c>
      <c r="E9" s="24" t="s">
        <v>29</v>
      </c>
      <c r="F9" s="222" t="s">
        <v>30</v>
      </c>
      <c r="G9" s="222"/>
      <c r="H9" s="222"/>
      <c r="I9" s="222"/>
      <c r="J9" s="24" t="s">
        <v>31</v>
      </c>
      <c r="K9" s="25" t="s">
        <v>32</v>
      </c>
      <c r="L9" s="26" t="s">
        <v>33</v>
      </c>
      <c r="M9" s="27" t="s">
        <v>34</v>
      </c>
      <c r="N9" s="28"/>
      <c r="O9" s="20"/>
      <c r="P9" s="20"/>
      <c r="Q9" s="20"/>
      <c r="R9" s="20"/>
      <c r="S9" s="20"/>
      <c r="T9" s="20"/>
      <c r="U9" s="20"/>
      <c r="V9" s="20"/>
      <c r="W9" s="20"/>
      <c r="X9" s="20"/>
      <c r="Y9" s="20"/>
      <c r="Z9" s="21"/>
    </row>
    <row r="10" spans="1:26" ht="28.2" x14ac:dyDescent="0.3">
      <c r="A10" s="220"/>
      <c r="B10" s="220"/>
      <c r="C10" s="24"/>
      <c r="D10" s="24"/>
      <c r="E10" s="24"/>
      <c r="F10" s="24" t="s">
        <v>35</v>
      </c>
      <c r="G10" s="24" t="s">
        <v>36</v>
      </c>
      <c r="H10" s="24" t="s">
        <v>37</v>
      </c>
      <c r="I10" s="24" t="s">
        <v>8</v>
      </c>
      <c r="J10" s="24"/>
      <c r="K10" s="25"/>
      <c r="L10" s="26"/>
      <c r="M10" s="27"/>
      <c r="N10" s="6"/>
      <c r="O10" s="6"/>
      <c r="P10" s="6"/>
      <c r="Q10" s="6"/>
      <c r="R10" s="6"/>
      <c r="S10" s="6"/>
      <c r="T10" s="6"/>
      <c r="U10" s="6"/>
      <c r="V10" s="6"/>
      <c r="W10" s="6"/>
      <c r="X10" s="6"/>
      <c r="Y10" s="6"/>
      <c r="Z10" s="6"/>
    </row>
    <row r="11" spans="1:26" x14ac:dyDescent="0.3">
      <c r="A11" s="29">
        <v>4.0999999999999996</v>
      </c>
      <c r="B11" s="223" t="s">
        <v>38</v>
      </c>
      <c r="C11" s="223"/>
      <c r="D11" s="223"/>
      <c r="E11" s="223"/>
      <c r="F11" s="223"/>
      <c r="G11" s="223"/>
      <c r="H11" s="223"/>
      <c r="I11" s="223"/>
      <c r="J11" s="223"/>
      <c r="K11" s="223"/>
      <c r="L11" s="223"/>
      <c r="M11" s="223"/>
      <c r="N11" s="7"/>
      <c r="O11" s="7"/>
      <c r="P11" s="7"/>
      <c r="Q11" s="7"/>
      <c r="R11" s="7"/>
      <c r="S11" s="7"/>
      <c r="T11" s="7"/>
      <c r="U11" s="7"/>
      <c r="V11" s="7"/>
      <c r="W11" s="7"/>
      <c r="X11" s="7"/>
      <c r="Y11" s="7"/>
      <c r="Z11" s="7"/>
    </row>
    <row r="12" spans="1:26" x14ac:dyDescent="0.3">
      <c r="A12" s="30"/>
      <c r="B12" s="31" t="s">
        <v>39</v>
      </c>
      <c r="C12" s="32">
        <v>5.45</v>
      </c>
      <c r="D12" s="33"/>
      <c r="E12" s="33"/>
      <c r="F12" s="33">
        <v>14</v>
      </c>
      <c r="G12" s="33">
        <v>14</v>
      </c>
      <c r="H12" s="33"/>
      <c r="I12" s="33"/>
      <c r="J12" s="38">
        <v>10.3</v>
      </c>
      <c r="K12" s="34">
        <f>(J12+F12)*(C12+G12)</f>
        <v>472.63499999999999</v>
      </c>
      <c r="L12" s="35"/>
      <c r="M12" s="36"/>
      <c r="N12" s="7"/>
      <c r="O12" s="7"/>
      <c r="P12" s="7"/>
      <c r="Q12" s="7"/>
      <c r="R12" s="7"/>
      <c r="S12" s="7"/>
      <c r="T12" s="7"/>
      <c r="U12" s="7"/>
      <c r="V12" s="7"/>
      <c r="W12" s="7"/>
      <c r="X12" s="7"/>
      <c r="Y12" s="7"/>
      <c r="Z12" s="7"/>
    </row>
    <row r="13" spans="1:26" ht="27.6" x14ac:dyDescent="0.3">
      <c r="A13" s="30"/>
      <c r="B13" s="57" t="s">
        <v>40</v>
      </c>
      <c r="C13" s="32">
        <v>0.6</v>
      </c>
      <c r="D13" s="33">
        <v>0.75</v>
      </c>
      <c r="E13" s="33"/>
      <c r="F13" s="33"/>
      <c r="G13" s="33"/>
      <c r="H13" s="33"/>
      <c r="I13" s="37"/>
      <c r="J13" s="38">
        <v>14.9</v>
      </c>
      <c r="K13" s="39"/>
      <c r="L13" s="41">
        <f>C13*D13*J13</f>
        <v>6.7049999999999992</v>
      </c>
      <c r="M13" s="36"/>
      <c r="N13" s="7"/>
      <c r="O13" s="7"/>
      <c r="P13" s="7"/>
      <c r="Q13" s="7"/>
      <c r="R13" s="7"/>
      <c r="S13" s="7"/>
      <c r="T13" s="7"/>
      <c r="U13" s="7"/>
      <c r="V13" s="7"/>
      <c r="W13" s="7"/>
      <c r="X13" s="7"/>
      <c r="Y13" s="7"/>
      <c r="Z13" s="7"/>
    </row>
    <row r="14" spans="1:26" x14ac:dyDescent="0.3">
      <c r="A14" s="30"/>
      <c r="B14" s="58" t="s">
        <v>41</v>
      </c>
      <c r="C14" s="32"/>
      <c r="D14" s="33"/>
      <c r="E14" s="33"/>
      <c r="F14" s="33"/>
      <c r="G14" s="33"/>
      <c r="H14" s="33"/>
      <c r="I14" s="37"/>
      <c r="J14" s="38"/>
      <c r="K14" s="39"/>
      <c r="L14" s="35"/>
      <c r="M14" s="36"/>
      <c r="N14" s="7"/>
      <c r="O14" s="7"/>
      <c r="P14" s="7"/>
      <c r="Q14" s="7"/>
      <c r="R14" s="7"/>
      <c r="S14" s="7"/>
      <c r="T14" s="7"/>
      <c r="U14" s="7"/>
      <c r="V14" s="7"/>
      <c r="W14" s="7"/>
      <c r="X14" s="7"/>
      <c r="Y14" s="7"/>
      <c r="Z14" s="7"/>
    </row>
    <row r="15" spans="1:26" x14ac:dyDescent="0.3">
      <c r="A15" s="30"/>
      <c r="B15" s="57" t="s">
        <v>42</v>
      </c>
      <c r="C15" s="32">
        <v>0.6</v>
      </c>
      <c r="D15" s="33">
        <v>0.75</v>
      </c>
      <c r="E15" s="33"/>
      <c r="F15" s="33"/>
      <c r="G15" s="33">
        <v>0.15</v>
      </c>
      <c r="H15" s="33">
        <v>0.25</v>
      </c>
      <c r="I15" s="37"/>
      <c r="J15" s="38">
        <v>14.9</v>
      </c>
      <c r="K15" s="39"/>
      <c r="L15" s="41">
        <f>J15*(C15-G15)*(D15-H15)</f>
        <v>3.3524999999999996</v>
      </c>
      <c r="M15" s="36"/>
      <c r="N15" s="7"/>
      <c r="O15" s="7"/>
      <c r="P15" s="7"/>
      <c r="Q15" s="7"/>
      <c r="R15" s="7"/>
      <c r="S15" s="7"/>
      <c r="T15" s="7"/>
      <c r="U15" s="7"/>
      <c r="V15" s="7"/>
      <c r="W15" s="7"/>
      <c r="X15" s="7"/>
      <c r="Y15" s="7"/>
      <c r="Z15" s="7"/>
    </row>
    <row r="16" spans="1:26" x14ac:dyDescent="0.3">
      <c r="A16" s="30"/>
      <c r="B16" s="58" t="s">
        <v>43</v>
      </c>
      <c r="C16" s="32"/>
      <c r="D16" s="33"/>
      <c r="E16" s="33"/>
      <c r="F16" s="33"/>
      <c r="G16" s="33"/>
      <c r="H16" s="33"/>
      <c r="I16" s="37"/>
      <c r="J16" s="38"/>
      <c r="K16" s="39"/>
      <c r="L16" s="41"/>
      <c r="M16" s="36"/>
      <c r="N16" s="7"/>
      <c r="O16" s="7"/>
      <c r="P16" s="7"/>
      <c r="Q16" s="7"/>
      <c r="R16" s="7"/>
      <c r="S16" s="7"/>
      <c r="T16" s="7"/>
      <c r="U16" s="7"/>
      <c r="V16" s="7"/>
      <c r="W16" s="7"/>
      <c r="X16" s="7"/>
      <c r="Y16" s="7"/>
      <c r="Z16" s="7"/>
    </row>
    <row r="17" spans="1:26" ht="27.6" x14ac:dyDescent="0.3">
      <c r="A17" s="30"/>
      <c r="B17" s="59" t="s">
        <v>44</v>
      </c>
      <c r="C17" s="32">
        <v>0.6</v>
      </c>
      <c r="D17" s="33">
        <v>0.25</v>
      </c>
      <c r="E17" s="33"/>
      <c r="F17" s="33"/>
      <c r="G17" s="33">
        <v>0.15</v>
      </c>
      <c r="H17" s="33">
        <v>0.5</v>
      </c>
      <c r="I17" s="33"/>
      <c r="J17" s="38">
        <v>14.9</v>
      </c>
      <c r="K17" s="39"/>
      <c r="L17" s="41">
        <f>((C17*D17)+(G17*H17))*J17</f>
        <v>3.3524999999999996</v>
      </c>
      <c r="M17" s="36"/>
      <c r="N17" s="42"/>
      <c r="O17" s="7"/>
      <c r="P17" s="7"/>
      <c r="Q17" s="7"/>
      <c r="R17" s="7"/>
      <c r="S17" s="7"/>
      <c r="T17" s="7"/>
      <c r="U17" s="7"/>
      <c r="V17" s="7"/>
      <c r="W17" s="7"/>
      <c r="X17" s="7"/>
      <c r="Y17" s="7"/>
      <c r="Z17" s="7"/>
    </row>
    <row r="18" spans="1:26" x14ac:dyDescent="0.3">
      <c r="A18" s="30"/>
      <c r="B18" s="58" t="s">
        <v>45</v>
      </c>
      <c r="C18" s="32"/>
      <c r="D18" s="33"/>
      <c r="E18" s="33"/>
      <c r="F18" s="33"/>
      <c r="G18" s="33"/>
      <c r="H18" s="33"/>
      <c r="I18" s="33"/>
      <c r="J18" s="38"/>
      <c r="K18" s="39"/>
      <c r="L18" s="41"/>
      <c r="M18" s="36"/>
      <c r="N18" s="42"/>
      <c r="O18" s="7"/>
      <c r="P18" s="7"/>
      <c r="Q18" s="7"/>
      <c r="R18" s="7"/>
      <c r="S18" s="7"/>
      <c r="T18" s="7"/>
      <c r="U18" s="7"/>
      <c r="V18" s="7"/>
      <c r="W18" s="7"/>
      <c r="X18" s="7"/>
      <c r="Y18" s="7"/>
      <c r="Z18" s="7"/>
    </row>
    <row r="19" spans="1:26" ht="27.6" x14ac:dyDescent="0.3">
      <c r="A19" s="30"/>
      <c r="B19" s="57" t="s">
        <v>46</v>
      </c>
      <c r="C19" s="32">
        <v>1.1499999999999999</v>
      </c>
      <c r="D19" s="33">
        <v>0.4</v>
      </c>
      <c r="E19" s="33"/>
      <c r="F19" s="33">
        <v>10.3</v>
      </c>
      <c r="G19" s="33">
        <v>5.45</v>
      </c>
      <c r="H19" s="33">
        <v>0.45</v>
      </c>
      <c r="I19" s="33"/>
      <c r="J19" s="38">
        <v>6</v>
      </c>
      <c r="K19" s="39"/>
      <c r="L19" s="41">
        <f>(C19*D19*J19)+((F19*G19*H19)-(6.3*1.45*0.3))</f>
        <v>25.280250000000002</v>
      </c>
      <c r="M19" s="36"/>
      <c r="N19" s="42"/>
      <c r="O19" s="7"/>
      <c r="P19" s="7"/>
      <c r="Q19" s="7"/>
      <c r="R19" s="7"/>
      <c r="S19" s="7"/>
      <c r="T19" s="7"/>
      <c r="U19" s="7"/>
      <c r="V19" s="7"/>
      <c r="W19" s="7"/>
      <c r="X19" s="7"/>
      <c r="Y19" s="7"/>
      <c r="Z19" s="7"/>
    </row>
    <row r="20" spans="1:26" x14ac:dyDescent="0.3">
      <c r="A20" s="30"/>
      <c r="B20" s="43" t="s">
        <v>47</v>
      </c>
      <c r="C20" s="32"/>
      <c r="D20" s="33"/>
      <c r="E20" s="33"/>
      <c r="F20" s="33"/>
      <c r="G20" s="33"/>
      <c r="H20" s="33"/>
      <c r="I20" s="33"/>
      <c r="J20" s="38"/>
      <c r="K20" s="39"/>
      <c r="L20" s="41"/>
      <c r="M20" s="36"/>
      <c r="N20" s="42"/>
      <c r="O20" s="7"/>
      <c r="P20" s="7"/>
      <c r="Q20" s="7"/>
      <c r="R20" s="7"/>
      <c r="S20" s="7"/>
      <c r="T20" s="7"/>
      <c r="U20" s="7"/>
      <c r="V20" s="7"/>
      <c r="W20" s="7"/>
      <c r="X20" s="7"/>
      <c r="Y20" s="7"/>
      <c r="Z20" s="7"/>
    </row>
    <row r="21" spans="1:26" ht="41.4" x14ac:dyDescent="0.3">
      <c r="A21" s="30"/>
      <c r="B21" s="57" t="s">
        <v>48</v>
      </c>
      <c r="C21" s="32">
        <v>5.45</v>
      </c>
      <c r="D21" s="33"/>
      <c r="E21" s="33"/>
      <c r="F21" s="30"/>
      <c r="G21" s="30"/>
      <c r="H21" s="30"/>
      <c r="I21" s="44"/>
      <c r="J21" s="38">
        <v>10.3</v>
      </c>
      <c r="K21" s="39">
        <f>C21*J21</f>
        <v>56.135000000000005</v>
      </c>
      <c r="L21" s="41"/>
      <c r="M21" s="36"/>
      <c r="N21" s="7"/>
      <c r="O21" s="7"/>
      <c r="P21" s="7"/>
      <c r="Q21" s="7"/>
      <c r="R21" s="7"/>
      <c r="S21" s="7"/>
      <c r="T21" s="7"/>
      <c r="U21" s="7"/>
      <c r="V21" s="7"/>
      <c r="W21" s="7"/>
      <c r="X21" s="7"/>
      <c r="Y21" s="7"/>
      <c r="Z21" s="7"/>
    </row>
    <row r="22" spans="1:26" x14ac:dyDescent="0.3">
      <c r="A22" s="30"/>
      <c r="B22" s="40" t="s">
        <v>49</v>
      </c>
      <c r="C22" s="45"/>
      <c r="D22" s="33"/>
      <c r="E22" s="30"/>
      <c r="F22" s="30"/>
      <c r="G22" s="30"/>
      <c r="H22" s="30"/>
      <c r="I22" s="30"/>
      <c r="J22" s="33"/>
      <c r="K22" s="39"/>
      <c r="L22" s="41"/>
      <c r="M22" s="36"/>
      <c r="N22" s="42"/>
      <c r="O22" s="7"/>
      <c r="P22" s="7"/>
      <c r="Q22" s="7"/>
      <c r="R22" s="7"/>
      <c r="S22" s="7"/>
      <c r="T22" s="7"/>
      <c r="U22" s="7"/>
      <c r="V22" s="7"/>
      <c r="W22" s="7"/>
      <c r="X22" s="7"/>
      <c r="Y22" s="7"/>
      <c r="Z22" s="7"/>
    </row>
    <row r="23" spans="1:26" ht="27.6" x14ac:dyDescent="0.3">
      <c r="A23" s="30"/>
      <c r="B23" s="57" t="s">
        <v>50</v>
      </c>
      <c r="C23" s="32">
        <v>5.45</v>
      </c>
      <c r="D23" s="33"/>
      <c r="E23" s="33"/>
      <c r="F23" s="33">
        <v>0.3</v>
      </c>
      <c r="G23" s="33">
        <v>0.3</v>
      </c>
      <c r="H23" s="33"/>
      <c r="I23" s="33"/>
      <c r="J23" s="38">
        <v>10.3</v>
      </c>
      <c r="K23" s="39">
        <f>(C23+G23)*(J23+F23)</f>
        <v>60.95000000000001</v>
      </c>
      <c r="L23" s="41"/>
      <c r="M23" s="36"/>
      <c r="N23" s="7"/>
      <c r="O23" s="7"/>
      <c r="P23" s="7"/>
      <c r="Q23" s="7"/>
      <c r="R23" s="7"/>
      <c r="S23" s="7"/>
      <c r="T23" s="7"/>
      <c r="U23" s="7"/>
      <c r="V23" s="7"/>
      <c r="W23" s="7"/>
      <c r="X23" s="7"/>
      <c r="Y23" s="7"/>
      <c r="Z23" s="7"/>
    </row>
    <row r="24" spans="1:26" x14ac:dyDescent="0.3">
      <c r="A24" s="30"/>
      <c r="B24" s="40" t="s">
        <v>51</v>
      </c>
      <c r="C24" s="45"/>
      <c r="D24" s="33"/>
      <c r="E24" s="30"/>
      <c r="F24" s="30"/>
      <c r="G24" s="30"/>
      <c r="H24" s="30"/>
      <c r="I24" s="30"/>
      <c r="J24" s="33"/>
      <c r="K24" s="39"/>
      <c r="L24" s="46"/>
      <c r="M24" s="36"/>
      <c r="N24" s="7"/>
      <c r="O24" s="7"/>
      <c r="P24" s="7"/>
      <c r="Q24" s="7"/>
      <c r="R24" s="7"/>
      <c r="S24" s="7"/>
      <c r="T24" s="7"/>
      <c r="U24" s="7"/>
      <c r="V24" s="7"/>
      <c r="W24" s="7"/>
      <c r="X24" s="7"/>
      <c r="Y24" s="7"/>
      <c r="Z24" s="7"/>
    </row>
    <row r="25" spans="1:26" x14ac:dyDescent="0.3">
      <c r="A25" s="30"/>
      <c r="B25" s="40" t="s">
        <v>52</v>
      </c>
      <c r="C25" s="32"/>
      <c r="D25" s="33"/>
      <c r="E25" s="30"/>
      <c r="F25" s="30"/>
      <c r="G25" s="30"/>
      <c r="H25" s="30"/>
      <c r="I25" s="30"/>
      <c r="J25" s="33"/>
      <c r="K25" s="39"/>
      <c r="L25" s="46"/>
      <c r="M25" s="36"/>
      <c r="N25" s="7"/>
      <c r="O25" s="7"/>
      <c r="P25" s="7"/>
      <c r="Q25" s="7"/>
      <c r="R25" s="7"/>
      <c r="S25" s="7"/>
      <c r="T25" s="7"/>
      <c r="U25" s="7"/>
      <c r="V25" s="7"/>
      <c r="W25" s="7"/>
      <c r="X25" s="7"/>
      <c r="Y25" s="7"/>
      <c r="Z25" s="7"/>
    </row>
    <row r="26" spans="1:26" x14ac:dyDescent="0.3">
      <c r="A26" s="30"/>
      <c r="B26" s="31" t="s">
        <v>53</v>
      </c>
      <c r="C26" s="32">
        <v>0.6</v>
      </c>
      <c r="D26" s="33">
        <v>0.05</v>
      </c>
      <c r="E26" s="30"/>
      <c r="F26" s="30"/>
      <c r="G26" s="30"/>
      <c r="H26" s="30"/>
      <c r="I26" s="30"/>
      <c r="J26" s="38">
        <v>14.9</v>
      </c>
      <c r="K26" s="39"/>
      <c r="L26" s="41">
        <f>C26*D26*J26</f>
        <v>0.44700000000000001</v>
      </c>
      <c r="M26" s="36"/>
      <c r="N26" s="7"/>
      <c r="O26" s="7"/>
      <c r="P26" s="7"/>
      <c r="Q26" s="7"/>
      <c r="R26" s="7"/>
      <c r="S26" s="7"/>
      <c r="T26" s="7"/>
      <c r="U26" s="7"/>
      <c r="V26" s="7"/>
      <c r="W26" s="7"/>
      <c r="X26" s="7"/>
      <c r="Y26" s="7"/>
      <c r="Z26" s="7"/>
    </row>
    <row r="27" spans="1:26" x14ac:dyDescent="0.3">
      <c r="A27" s="30"/>
      <c r="B27" s="60" t="s">
        <v>54</v>
      </c>
      <c r="C27" s="32"/>
      <c r="D27" s="33"/>
      <c r="E27" s="30"/>
      <c r="F27" s="30"/>
      <c r="G27" s="30"/>
      <c r="H27" s="30"/>
      <c r="I27" s="30"/>
      <c r="J27" s="33"/>
      <c r="K27" s="39"/>
      <c r="L27" s="46"/>
      <c r="M27" s="36"/>
      <c r="N27" s="7"/>
      <c r="O27" s="7"/>
      <c r="P27" s="7"/>
      <c r="Q27" s="7"/>
      <c r="R27" s="7"/>
      <c r="S27" s="7"/>
      <c r="T27" s="7"/>
      <c r="U27" s="7"/>
      <c r="V27" s="7"/>
      <c r="W27" s="7"/>
      <c r="X27" s="7"/>
      <c r="Y27" s="7"/>
      <c r="Z27" s="7"/>
    </row>
    <row r="28" spans="1:26" x14ac:dyDescent="0.3">
      <c r="A28" s="30"/>
      <c r="B28" s="61" t="s">
        <v>55</v>
      </c>
      <c r="C28" s="32">
        <v>0.6</v>
      </c>
      <c r="D28" s="62">
        <v>0.2</v>
      </c>
      <c r="E28" s="30"/>
      <c r="F28" s="47"/>
      <c r="G28" s="30"/>
      <c r="H28" s="30"/>
      <c r="I28" s="30"/>
      <c r="J28" s="38">
        <v>14.9</v>
      </c>
      <c r="K28" s="39"/>
      <c r="L28" s="41">
        <f>C28*D28*J28</f>
        <v>1.788</v>
      </c>
      <c r="M28" s="36"/>
      <c r="N28" s="7"/>
      <c r="O28" s="7"/>
      <c r="P28" s="7"/>
      <c r="Q28" s="7"/>
      <c r="R28" s="7"/>
      <c r="S28" s="7"/>
      <c r="T28" s="7"/>
      <c r="U28" s="7"/>
      <c r="V28" s="7"/>
      <c r="W28" s="7"/>
      <c r="X28" s="7"/>
      <c r="Y28" s="7"/>
      <c r="Z28" s="7"/>
    </row>
    <row r="29" spans="1:26" x14ac:dyDescent="0.3">
      <c r="A29" s="30"/>
      <c r="B29" s="61" t="s">
        <v>56</v>
      </c>
      <c r="C29" s="32">
        <v>0.15</v>
      </c>
      <c r="D29" s="62">
        <v>1.4</v>
      </c>
      <c r="E29" s="30"/>
      <c r="F29" s="30"/>
      <c r="G29" s="30"/>
      <c r="H29" s="30"/>
      <c r="I29" s="30"/>
      <c r="J29" s="38">
        <v>14.9</v>
      </c>
      <c r="K29" s="39"/>
      <c r="L29" s="41">
        <f>C29*D29*J29</f>
        <v>3.129</v>
      </c>
      <c r="M29" s="36"/>
      <c r="N29" s="7"/>
      <c r="O29" s="7"/>
      <c r="P29" s="7"/>
      <c r="Q29" s="7"/>
      <c r="R29" s="7"/>
      <c r="S29" s="7"/>
      <c r="T29" s="7"/>
      <c r="U29" s="7"/>
      <c r="V29" s="7"/>
      <c r="W29" s="7"/>
      <c r="X29" s="7"/>
      <c r="Y29" s="7"/>
      <c r="Z29" s="7"/>
    </row>
    <row r="30" spans="1:26" x14ac:dyDescent="0.3">
      <c r="A30" s="30"/>
      <c r="B30" s="61" t="s">
        <v>57</v>
      </c>
      <c r="C30" s="32">
        <v>1.1499999999999999</v>
      </c>
      <c r="D30" s="33">
        <v>0.1</v>
      </c>
      <c r="E30" s="30"/>
      <c r="F30" s="30"/>
      <c r="G30" s="30"/>
      <c r="H30" s="30"/>
      <c r="I30" s="30"/>
      <c r="J30" s="38">
        <v>6</v>
      </c>
      <c r="K30" s="39"/>
      <c r="L30" s="41">
        <f>C30*D30*J30</f>
        <v>0.69</v>
      </c>
      <c r="M30" s="36"/>
      <c r="N30" s="7"/>
      <c r="O30" s="7"/>
      <c r="P30" s="7"/>
      <c r="Q30" s="7"/>
      <c r="R30" s="7"/>
      <c r="S30" s="7"/>
      <c r="T30" s="7"/>
      <c r="U30" s="7"/>
      <c r="V30" s="7"/>
      <c r="W30" s="7"/>
      <c r="X30" s="7"/>
      <c r="Y30" s="7"/>
      <c r="Z30" s="7"/>
    </row>
    <row r="31" spans="1:26" x14ac:dyDescent="0.3">
      <c r="A31" s="30"/>
      <c r="B31" s="61" t="s">
        <v>58</v>
      </c>
      <c r="C31" s="32">
        <v>5.45</v>
      </c>
      <c r="D31" s="33">
        <v>7.4999999999999997E-2</v>
      </c>
      <c r="E31" s="30"/>
      <c r="F31" s="30"/>
      <c r="G31" s="30"/>
      <c r="H31" s="30"/>
      <c r="I31" s="30"/>
      <c r="J31" s="38">
        <v>10.3</v>
      </c>
      <c r="K31" s="39"/>
      <c r="L31" s="41">
        <f>(C31*D31*J31)-(6.3*1.45*0.075)</f>
        <v>3.5250000000000004</v>
      </c>
      <c r="M31" s="36"/>
      <c r="N31" s="7"/>
      <c r="O31" s="7"/>
      <c r="P31" s="7"/>
      <c r="Q31" s="7"/>
      <c r="R31" s="7"/>
      <c r="S31" s="7"/>
      <c r="T31" s="7"/>
      <c r="U31" s="7"/>
      <c r="V31" s="7"/>
      <c r="W31" s="7"/>
      <c r="X31" s="7"/>
      <c r="Y31" s="7"/>
      <c r="Z31" s="7"/>
    </row>
    <row r="32" spans="1:26" x14ac:dyDescent="0.3">
      <c r="A32" s="30"/>
      <c r="B32" s="63" t="s">
        <v>59</v>
      </c>
      <c r="C32" s="32"/>
      <c r="D32" s="33"/>
      <c r="E32" s="30"/>
      <c r="F32" s="49"/>
      <c r="G32" s="30"/>
      <c r="H32" s="30"/>
      <c r="I32" s="30"/>
      <c r="J32" s="38"/>
      <c r="K32" s="39"/>
      <c r="L32" s="41"/>
      <c r="M32" s="36"/>
      <c r="N32" s="7"/>
      <c r="O32" s="7"/>
      <c r="P32" s="7"/>
      <c r="Q32" s="7"/>
      <c r="R32" s="7"/>
      <c r="S32" s="7"/>
      <c r="T32" s="7"/>
      <c r="U32" s="7"/>
      <c r="V32" s="7"/>
      <c r="W32" s="7"/>
      <c r="X32" s="7"/>
      <c r="Y32" s="7"/>
      <c r="Z32" s="7"/>
    </row>
    <row r="33" spans="1:26" ht="27.6" x14ac:dyDescent="0.3">
      <c r="A33" s="30"/>
      <c r="B33" s="60" t="s">
        <v>60</v>
      </c>
      <c r="C33" s="32"/>
      <c r="D33" s="30"/>
      <c r="E33" s="30"/>
      <c r="G33" s="30"/>
      <c r="H33" s="30"/>
      <c r="I33" s="30"/>
      <c r="J33" s="30"/>
      <c r="K33" s="39"/>
      <c r="L33" s="46"/>
      <c r="M33" s="36"/>
      <c r="N33" s="7"/>
      <c r="O33" s="7"/>
      <c r="P33" s="7"/>
      <c r="Q33" s="7"/>
      <c r="R33" s="7"/>
      <c r="S33" s="7"/>
      <c r="T33" s="7"/>
      <c r="U33" s="7"/>
      <c r="V33" s="7"/>
      <c r="W33" s="7"/>
      <c r="X33" s="7"/>
      <c r="Y33" s="7"/>
      <c r="Z33" s="7"/>
    </row>
    <row r="34" spans="1:26" x14ac:dyDescent="0.3">
      <c r="A34" s="30"/>
      <c r="B34" s="64" t="s">
        <v>61</v>
      </c>
      <c r="C34" s="32"/>
      <c r="D34" s="30"/>
      <c r="E34" s="30"/>
      <c r="F34" s="33">
        <f>((1.4/0.2)+1)*2*14.9</f>
        <v>238.39999999999998</v>
      </c>
      <c r="G34" s="30"/>
      <c r="H34" s="30"/>
      <c r="I34" s="30"/>
      <c r="J34" s="33">
        <f>3*14.9</f>
        <v>44.7</v>
      </c>
      <c r="K34" s="39">
        <f>J34*C34</f>
        <v>0</v>
      </c>
      <c r="L34" s="46"/>
      <c r="M34" s="36">
        <f>(F34+J34)*0.395</f>
        <v>111.82449999999999</v>
      </c>
      <c r="N34" s="7"/>
      <c r="O34" s="7"/>
      <c r="P34" s="7"/>
      <c r="Q34" s="7"/>
      <c r="R34" s="7"/>
      <c r="S34" s="7"/>
      <c r="T34" s="7"/>
      <c r="U34" s="7"/>
      <c r="V34" s="7"/>
      <c r="W34" s="7"/>
      <c r="X34" s="7"/>
      <c r="Y34" s="7"/>
      <c r="Z34" s="7"/>
    </row>
    <row r="35" spans="1:26" x14ac:dyDescent="0.3">
      <c r="A35" s="30"/>
      <c r="B35" s="64" t="s">
        <v>62</v>
      </c>
      <c r="C35" s="32"/>
      <c r="D35" s="30"/>
      <c r="E35" s="30"/>
      <c r="F35" s="33">
        <f>(((14.9/0.2)+1)*3.35)</f>
        <v>252.92500000000001</v>
      </c>
      <c r="G35" s="30"/>
      <c r="H35" s="30"/>
      <c r="I35" s="30"/>
      <c r="J35" s="33">
        <f>((14.9/0.2)+1)*0.8</f>
        <v>60.400000000000006</v>
      </c>
      <c r="K35" s="39">
        <f>J35*C35*E35</f>
        <v>0</v>
      </c>
      <c r="L35" s="46"/>
      <c r="M35" s="36">
        <f>(F35+J35)*0.62</f>
        <v>194.26150000000004</v>
      </c>
      <c r="N35" s="7"/>
      <c r="O35" s="7"/>
      <c r="P35" s="7"/>
      <c r="Q35" s="7"/>
      <c r="R35" s="7"/>
      <c r="S35" s="7"/>
      <c r="T35" s="7"/>
      <c r="U35" s="7"/>
      <c r="V35" s="7"/>
      <c r="W35" s="7"/>
      <c r="X35" s="7"/>
      <c r="Y35" s="7"/>
      <c r="Z35" s="7"/>
    </row>
    <row r="36" spans="1:26" ht="27.6" x14ac:dyDescent="0.3">
      <c r="A36" s="30"/>
      <c r="B36" s="64" t="s">
        <v>63</v>
      </c>
      <c r="C36" s="32"/>
      <c r="D36" s="33"/>
      <c r="E36" s="33"/>
      <c r="F36" s="33"/>
      <c r="G36" s="33"/>
      <c r="H36" s="33"/>
      <c r="I36" s="47"/>
      <c r="J36" s="38"/>
      <c r="K36" s="39"/>
      <c r="L36" s="35"/>
      <c r="M36" s="36"/>
      <c r="N36" s="7"/>
      <c r="O36" s="7"/>
      <c r="P36" s="7"/>
      <c r="Q36" s="7"/>
      <c r="R36" s="7"/>
      <c r="S36" s="7"/>
      <c r="T36" s="7"/>
      <c r="U36" s="7"/>
      <c r="V36" s="7"/>
      <c r="W36" s="7"/>
      <c r="X36" s="7"/>
      <c r="Y36" s="7"/>
      <c r="Z36" s="7"/>
    </row>
    <row r="37" spans="1:26" x14ac:dyDescent="0.3">
      <c r="A37" s="30"/>
      <c r="B37" s="61" t="s">
        <v>64</v>
      </c>
      <c r="C37" s="32">
        <v>1.1499999999999999</v>
      </c>
      <c r="D37" s="33"/>
      <c r="E37" s="33"/>
      <c r="F37" s="33"/>
      <c r="G37" s="33"/>
      <c r="H37" s="33"/>
      <c r="I37" s="47"/>
      <c r="J37" s="38">
        <v>6</v>
      </c>
      <c r="K37" s="39">
        <f>C37*J37</f>
        <v>6.8999999999999995</v>
      </c>
      <c r="L37" s="35"/>
      <c r="M37" s="36"/>
      <c r="N37" s="7"/>
      <c r="O37" s="7"/>
      <c r="P37" s="7"/>
      <c r="Q37" s="7"/>
      <c r="R37" s="7"/>
      <c r="S37" s="7"/>
      <c r="T37" s="7"/>
      <c r="U37" s="7"/>
      <c r="V37" s="7"/>
      <c r="W37" s="7"/>
      <c r="X37" s="7"/>
      <c r="Y37" s="7"/>
      <c r="Z37" s="7"/>
    </row>
    <row r="38" spans="1:26" x14ac:dyDescent="0.3">
      <c r="A38" s="30"/>
      <c r="B38" s="63" t="s">
        <v>65</v>
      </c>
      <c r="C38" s="32"/>
      <c r="D38" s="33"/>
      <c r="E38" s="33"/>
      <c r="F38" s="33"/>
      <c r="G38" s="33"/>
      <c r="H38" s="33"/>
      <c r="I38" s="47"/>
      <c r="J38" s="38"/>
      <c r="K38" s="39"/>
      <c r="L38" s="35"/>
      <c r="M38" s="36"/>
      <c r="N38" s="7"/>
      <c r="O38" s="7"/>
      <c r="P38" s="7"/>
      <c r="Q38" s="7"/>
      <c r="R38" s="7"/>
      <c r="S38" s="7"/>
      <c r="T38" s="7"/>
      <c r="U38" s="7"/>
      <c r="V38" s="7"/>
      <c r="W38" s="7"/>
      <c r="X38" s="7"/>
      <c r="Y38" s="7"/>
      <c r="Z38" s="7"/>
    </row>
    <row r="39" spans="1:26" x14ac:dyDescent="0.3">
      <c r="A39" s="30"/>
      <c r="B39" s="61" t="s">
        <v>66</v>
      </c>
      <c r="C39" s="32"/>
      <c r="D39" s="38">
        <v>1.4</v>
      </c>
      <c r="E39" s="33">
        <v>2</v>
      </c>
      <c r="F39" s="33"/>
      <c r="G39" s="33"/>
      <c r="H39" s="33"/>
      <c r="I39" s="47"/>
      <c r="J39" s="38">
        <v>14.9</v>
      </c>
      <c r="K39" s="39">
        <f>D39*J39*E39</f>
        <v>41.72</v>
      </c>
      <c r="L39" s="35"/>
      <c r="M39" s="36"/>
      <c r="N39" s="7"/>
      <c r="O39" s="7"/>
      <c r="P39" s="7"/>
      <c r="Q39" s="7"/>
      <c r="R39" s="7"/>
      <c r="S39" s="7"/>
      <c r="T39" s="7"/>
      <c r="U39" s="7"/>
      <c r="V39" s="7"/>
      <c r="W39" s="7"/>
      <c r="X39" s="7"/>
      <c r="Y39" s="7"/>
      <c r="Z39" s="7"/>
    </row>
    <row r="40" spans="1:26" x14ac:dyDescent="0.3">
      <c r="A40" s="30"/>
      <c r="B40" s="61" t="s">
        <v>67</v>
      </c>
      <c r="C40" s="32"/>
      <c r="D40" s="30"/>
      <c r="E40" s="30"/>
      <c r="F40" s="30"/>
      <c r="G40" s="30"/>
      <c r="H40" s="30"/>
      <c r="I40" s="30"/>
      <c r="J40" s="38">
        <f>(6.3+1.45)*2</f>
        <v>15.5</v>
      </c>
      <c r="K40" s="48">
        <f>J40</f>
        <v>15.5</v>
      </c>
      <c r="L40" s="46"/>
      <c r="M40" s="36"/>
      <c r="N40" s="7"/>
      <c r="O40" s="7"/>
      <c r="P40" s="7"/>
      <c r="Q40" s="7"/>
      <c r="R40" s="7"/>
      <c r="S40" s="7"/>
      <c r="T40" s="7"/>
      <c r="U40" s="7"/>
      <c r="V40" s="7"/>
      <c r="W40" s="7"/>
      <c r="X40" s="7"/>
      <c r="Y40" s="7"/>
      <c r="Z40" s="7"/>
    </row>
    <row r="41" spans="1:26" x14ac:dyDescent="0.3">
      <c r="A41" s="30"/>
      <c r="B41" s="61" t="s">
        <v>68</v>
      </c>
      <c r="C41" s="32"/>
      <c r="D41" s="33"/>
      <c r="E41" s="33"/>
      <c r="F41" s="33"/>
      <c r="G41" s="33"/>
      <c r="H41" s="33"/>
      <c r="I41" s="33"/>
      <c r="J41" s="38">
        <f>(10.3+5.45)*2</f>
        <v>31.5</v>
      </c>
      <c r="K41" s="48">
        <f>J41</f>
        <v>31.5</v>
      </c>
      <c r="L41" s="35"/>
      <c r="M41" s="36"/>
      <c r="N41" s="7"/>
      <c r="O41" s="7"/>
      <c r="P41" s="7"/>
      <c r="Q41" s="7"/>
      <c r="R41" s="7"/>
      <c r="S41" s="7"/>
      <c r="T41" s="7"/>
      <c r="U41" s="7"/>
      <c r="V41" s="7"/>
      <c r="W41" s="7"/>
      <c r="X41" s="7"/>
      <c r="Y41" s="7"/>
      <c r="Z41" s="7"/>
    </row>
    <row r="42" spans="1:26" x14ac:dyDescent="0.3">
      <c r="A42" s="30"/>
      <c r="B42" s="65" t="s">
        <v>69</v>
      </c>
      <c r="C42" s="32"/>
      <c r="D42" s="33"/>
      <c r="E42" s="33"/>
      <c r="F42" s="33"/>
      <c r="G42" s="33"/>
      <c r="H42" s="33"/>
      <c r="I42" s="33"/>
      <c r="J42" s="38"/>
      <c r="K42" s="48"/>
      <c r="L42" s="35"/>
      <c r="M42" s="36"/>
      <c r="N42" s="7"/>
      <c r="O42" s="7"/>
      <c r="P42" s="7"/>
      <c r="Q42" s="7"/>
      <c r="R42" s="7"/>
      <c r="S42" s="7"/>
      <c r="T42" s="7"/>
      <c r="U42" s="7"/>
      <c r="V42" s="7"/>
      <c r="W42" s="7"/>
      <c r="X42" s="7"/>
      <c r="Y42" s="7"/>
      <c r="Z42" s="7"/>
    </row>
    <row r="43" spans="1:26" ht="41.4" x14ac:dyDescent="0.3">
      <c r="A43" s="30"/>
      <c r="B43" s="63" t="s">
        <v>70</v>
      </c>
      <c r="C43" s="32"/>
      <c r="D43" s="33"/>
      <c r="E43" s="33"/>
      <c r="F43" s="33"/>
      <c r="G43" s="33"/>
      <c r="H43" s="33"/>
      <c r="I43" s="33"/>
      <c r="J43" s="38"/>
      <c r="K43" s="48"/>
      <c r="L43" s="35"/>
      <c r="M43" s="36"/>
      <c r="N43" s="7"/>
      <c r="O43" s="7"/>
      <c r="P43" s="7"/>
      <c r="Q43" s="7"/>
      <c r="R43" s="7"/>
      <c r="S43" s="7"/>
      <c r="T43" s="7"/>
      <c r="U43" s="7"/>
      <c r="V43" s="7"/>
      <c r="W43" s="7"/>
      <c r="X43" s="7"/>
      <c r="Y43" s="7"/>
      <c r="Z43" s="7"/>
    </row>
    <row r="44" spans="1:26" x14ac:dyDescent="0.3">
      <c r="A44" s="30"/>
      <c r="B44" s="61" t="s">
        <v>71</v>
      </c>
      <c r="C44" s="32">
        <v>0.15</v>
      </c>
      <c r="D44" s="33">
        <v>0.7</v>
      </c>
      <c r="E44" s="33"/>
      <c r="F44" s="33"/>
      <c r="G44" s="33"/>
      <c r="H44" s="33"/>
      <c r="I44" s="33"/>
      <c r="J44" s="38">
        <v>6</v>
      </c>
      <c r="K44" s="39">
        <f>D44*J44</f>
        <v>4.1999999999999993</v>
      </c>
      <c r="L44" s="35"/>
      <c r="M44" s="36"/>
      <c r="N44" s="7"/>
      <c r="O44" s="7"/>
      <c r="P44" s="7"/>
      <c r="Q44" s="7"/>
      <c r="R44" s="7"/>
      <c r="S44" s="7"/>
      <c r="T44" s="7"/>
      <c r="U44" s="7"/>
      <c r="V44" s="7"/>
      <c r="W44" s="7"/>
      <c r="X44" s="7"/>
      <c r="Y44" s="7"/>
      <c r="Z44" s="7"/>
    </row>
    <row r="45" spans="1:26" x14ac:dyDescent="0.3">
      <c r="A45" s="30"/>
      <c r="B45" s="61" t="s">
        <v>72</v>
      </c>
      <c r="C45" s="32">
        <v>9.4499999999999993</v>
      </c>
      <c r="D45" s="33">
        <v>0.2</v>
      </c>
      <c r="E45" s="33"/>
      <c r="F45" s="33">
        <v>10.3</v>
      </c>
      <c r="G45" s="33">
        <v>5.45</v>
      </c>
      <c r="H45" s="33"/>
      <c r="I45" s="33"/>
      <c r="J45" s="38">
        <v>14.3</v>
      </c>
      <c r="K45" s="39"/>
      <c r="L45" s="35">
        <f>((J45*C45)-(F45*G45))*D45</f>
        <v>15.799999999999997</v>
      </c>
      <c r="M45" s="36"/>
      <c r="N45" s="7"/>
      <c r="O45" s="7"/>
      <c r="P45" s="7"/>
      <c r="Q45" s="7"/>
      <c r="R45" s="7"/>
      <c r="S45" s="7"/>
      <c r="T45" s="7"/>
      <c r="U45" s="7"/>
      <c r="V45" s="7"/>
      <c r="W45" s="7"/>
      <c r="X45" s="7"/>
      <c r="Y45" s="7"/>
      <c r="Z45" s="7"/>
    </row>
    <row r="46" spans="1:26" x14ac:dyDescent="0.3">
      <c r="A46" s="30"/>
      <c r="B46" s="63" t="s">
        <v>73</v>
      </c>
      <c r="C46" s="32"/>
      <c r="D46" s="33"/>
      <c r="E46" s="33"/>
      <c r="F46" s="33"/>
      <c r="G46" s="33"/>
      <c r="H46" s="33"/>
      <c r="I46" s="33"/>
      <c r="J46" s="38"/>
      <c r="K46" s="39"/>
      <c r="L46" s="35"/>
      <c r="M46" s="36"/>
      <c r="N46" s="7"/>
      <c r="O46" s="7"/>
      <c r="P46" s="7"/>
      <c r="Q46" s="7"/>
      <c r="R46" s="7"/>
      <c r="S46" s="7"/>
      <c r="T46" s="7"/>
      <c r="U46" s="7"/>
      <c r="V46" s="7"/>
      <c r="W46" s="7"/>
      <c r="X46" s="7"/>
      <c r="Y46" s="7"/>
      <c r="Z46" s="7"/>
    </row>
    <row r="47" spans="1:26" x14ac:dyDescent="0.3">
      <c r="A47" s="30"/>
      <c r="B47" s="63" t="s">
        <v>74</v>
      </c>
      <c r="C47" s="32"/>
      <c r="D47" s="33"/>
      <c r="E47" s="33"/>
      <c r="F47" s="33"/>
      <c r="G47" s="33"/>
      <c r="H47" s="33"/>
      <c r="I47" s="33"/>
      <c r="J47" s="38"/>
      <c r="K47" s="39"/>
      <c r="L47" s="35"/>
      <c r="M47" s="36"/>
      <c r="N47" s="7"/>
      <c r="O47" s="7"/>
      <c r="P47" s="7"/>
      <c r="Q47" s="7"/>
      <c r="R47" s="7"/>
      <c r="S47" s="7"/>
      <c r="T47" s="7"/>
      <c r="U47" s="7"/>
      <c r="V47" s="7"/>
      <c r="W47" s="7"/>
      <c r="X47" s="7"/>
      <c r="Y47" s="7"/>
      <c r="Z47" s="7"/>
    </row>
    <row r="48" spans="1:26" x14ac:dyDescent="0.3">
      <c r="A48" s="30"/>
      <c r="B48" s="61" t="s">
        <v>75</v>
      </c>
      <c r="C48" s="32">
        <v>0.15</v>
      </c>
      <c r="D48" s="33">
        <v>0.7</v>
      </c>
      <c r="E48" s="33">
        <v>2</v>
      </c>
      <c r="F48" s="33"/>
      <c r="G48" s="33"/>
      <c r="H48" s="33"/>
      <c r="I48" s="33"/>
      <c r="J48" s="38">
        <v>6</v>
      </c>
      <c r="K48" s="39">
        <f>D48*J48*E48</f>
        <v>8.3999999999999986</v>
      </c>
      <c r="L48" s="35"/>
      <c r="M48" s="36"/>
      <c r="N48" s="7"/>
      <c r="O48" s="7"/>
      <c r="P48" s="7"/>
      <c r="Q48" s="7"/>
      <c r="R48" s="7"/>
      <c r="S48" s="7"/>
      <c r="T48" s="7"/>
      <c r="U48" s="7"/>
      <c r="V48" s="7"/>
      <c r="W48" s="7"/>
      <c r="X48" s="7"/>
      <c r="Y48" s="7"/>
      <c r="Z48" s="7"/>
    </row>
    <row r="49" spans="1:26" x14ac:dyDescent="0.3">
      <c r="A49" s="49"/>
      <c r="B49" s="50"/>
      <c r="C49" s="49"/>
      <c r="D49" s="49" t="s">
        <v>76</v>
      </c>
      <c r="E49" s="49"/>
      <c r="F49" s="49"/>
      <c r="G49" s="49"/>
      <c r="H49" s="49"/>
      <c r="I49" s="49"/>
      <c r="J49" s="49"/>
      <c r="K49" s="49"/>
      <c r="L49" s="49"/>
      <c r="M49" s="49"/>
      <c r="N49" s="7"/>
      <c r="O49" s="7"/>
      <c r="P49" s="7"/>
      <c r="Q49" s="7"/>
      <c r="R49" s="7"/>
      <c r="S49" s="7"/>
      <c r="T49" s="7"/>
      <c r="U49" s="7"/>
      <c r="V49" s="7"/>
      <c r="W49" s="7"/>
      <c r="X49" s="7"/>
      <c r="Y49" s="7"/>
      <c r="Z49" s="7"/>
    </row>
    <row r="50" spans="1:26" ht="14.4" customHeight="1" x14ac:dyDescent="0.3">
      <c r="A50" s="49"/>
      <c r="B50" s="51"/>
      <c r="C50" s="49"/>
      <c r="D50" s="52"/>
      <c r="E50" s="217" t="s">
        <v>77</v>
      </c>
      <c r="F50" s="218"/>
      <c r="G50" s="219"/>
      <c r="H50" s="49"/>
      <c r="I50" s="49"/>
      <c r="J50" s="49"/>
      <c r="K50" s="49"/>
      <c r="L50" s="49"/>
      <c r="M50" s="49"/>
      <c r="N50" s="7"/>
      <c r="O50" s="7"/>
      <c r="P50" s="7"/>
      <c r="Q50" s="7"/>
      <c r="R50" s="7"/>
      <c r="S50" s="7"/>
      <c r="T50" s="7"/>
      <c r="U50" s="7"/>
      <c r="V50" s="7"/>
      <c r="W50" s="7"/>
      <c r="X50" s="7"/>
      <c r="Y50" s="7"/>
      <c r="Z50" s="7"/>
    </row>
    <row r="51" spans="1:26" ht="14.4" customHeight="1" x14ac:dyDescent="0.3">
      <c r="A51" s="49"/>
      <c r="B51" s="53"/>
      <c r="C51" s="49"/>
      <c r="D51" s="54"/>
      <c r="E51" s="217" t="s">
        <v>78</v>
      </c>
      <c r="F51" s="218"/>
      <c r="G51" s="219"/>
      <c r="H51" s="49"/>
      <c r="I51" s="49"/>
      <c r="J51" s="49"/>
      <c r="K51" s="49"/>
      <c r="L51" s="49"/>
      <c r="M51" s="49"/>
      <c r="N51" s="7"/>
      <c r="O51" s="7"/>
      <c r="P51" s="7"/>
      <c r="Q51" s="7"/>
      <c r="R51" s="7"/>
      <c r="S51" s="7"/>
      <c r="T51" s="7"/>
      <c r="U51" s="7"/>
      <c r="V51" s="7"/>
      <c r="W51" s="7"/>
      <c r="X51" s="7"/>
      <c r="Y51" s="7"/>
      <c r="Z51" s="7"/>
    </row>
    <row r="52" spans="1:26" ht="14.4" customHeight="1" x14ac:dyDescent="0.3">
      <c r="A52" s="49"/>
      <c r="B52" s="50"/>
      <c r="C52" s="49"/>
      <c r="D52" s="55"/>
      <c r="E52" s="217" t="s">
        <v>79</v>
      </c>
      <c r="F52" s="218"/>
      <c r="G52" s="219"/>
      <c r="H52" s="49"/>
      <c r="I52" s="49"/>
      <c r="J52" s="49"/>
      <c r="K52" s="49"/>
      <c r="L52" s="49"/>
      <c r="M52" s="49"/>
      <c r="N52" s="7"/>
      <c r="O52" s="7"/>
      <c r="P52" s="7"/>
      <c r="Q52" s="7"/>
      <c r="R52" s="7"/>
      <c r="S52" s="7"/>
      <c r="T52" s="7"/>
      <c r="U52" s="7"/>
      <c r="V52" s="7"/>
      <c r="W52" s="7"/>
      <c r="X52" s="7"/>
      <c r="Y52" s="7"/>
      <c r="Z52" s="7"/>
    </row>
    <row r="53" spans="1:26" ht="14.4" customHeight="1" x14ac:dyDescent="0.3">
      <c r="A53" s="49"/>
      <c r="B53" s="50"/>
      <c r="C53" s="49"/>
      <c r="D53" s="56"/>
      <c r="E53" s="217" t="s">
        <v>80</v>
      </c>
      <c r="F53" s="218"/>
      <c r="G53" s="219"/>
      <c r="H53" s="49"/>
      <c r="I53" s="49"/>
      <c r="J53" s="49"/>
      <c r="K53" s="49"/>
      <c r="L53" s="49"/>
      <c r="M53" s="49"/>
      <c r="N53" s="7"/>
      <c r="O53" s="7"/>
      <c r="P53" s="7"/>
      <c r="Q53" s="7"/>
      <c r="R53" s="7"/>
      <c r="S53" s="7"/>
      <c r="T53" s="7"/>
      <c r="U53" s="7"/>
      <c r="V53" s="7"/>
      <c r="W53" s="7"/>
      <c r="X53" s="7"/>
      <c r="Y53" s="7"/>
      <c r="Z53" s="7"/>
    </row>
    <row r="54" spans="1:26" x14ac:dyDescent="0.3">
      <c r="A54" s="49"/>
      <c r="B54" s="51"/>
      <c r="C54" s="49"/>
      <c r="D54" s="49"/>
      <c r="E54" s="49"/>
      <c r="F54" s="49"/>
      <c r="G54" s="49"/>
      <c r="H54" s="49"/>
      <c r="I54" s="49"/>
      <c r="J54" s="49"/>
      <c r="K54" s="49"/>
      <c r="L54" s="49"/>
      <c r="M54" s="49"/>
      <c r="N54" s="7"/>
      <c r="O54" s="7"/>
      <c r="P54" s="7"/>
      <c r="Q54" s="7"/>
      <c r="R54" s="7"/>
      <c r="S54" s="7"/>
      <c r="T54" s="7"/>
      <c r="U54" s="7"/>
      <c r="V54" s="7"/>
      <c r="W54" s="7"/>
      <c r="X54" s="7"/>
      <c r="Y54" s="7"/>
      <c r="Z54" s="7"/>
    </row>
    <row r="55" spans="1:26" x14ac:dyDescent="0.3">
      <c r="A55" s="49"/>
      <c r="B55" s="53"/>
      <c r="C55" s="49"/>
      <c r="D55" s="49"/>
      <c r="E55" s="49"/>
      <c r="F55" s="49"/>
      <c r="G55" s="49"/>
      <c r="H55" s="49"/>
      <c r="I55" s="49"/>
      <c r="J55" s="49"/>
      <c r="K55" s="49"/>
      <c r="L55" s="49"/>
      <c r="M55" s="49"/>
      <c r="N55" s="7"/>
      <c r="O55" s="7"/>
      <c r="P55" s="7"/>
      <c r="Q55" s="7"/>
      <c r="R55" s="7"/>
      <c r="S55" s="7"/>
      <c r="T55" s="7"/>
      <c r="U55" s="7"/>
      <c r="V55" s="7"/>
      <c r="W55" s="7"/>
      <c r="X55" s="7"/>
      <c r="Y55" s="7"/>
      <c r="Z55" s="7"/>
    </row>
  </sheetData>
  <mergeCells count="23">
    <mergeCell ref="A1:L1"/>
    <mergeCell ref="N1:Z1"/>
    <mergeCell ref="C2:E2"/>
    <mergeCell ref="F2:K2"/>
    <mergeCell ref="L2:M2"/>
    <mergeCell ref="N4:Z4"/>
    <mergeCell ref="F5:G5"/>
    <mergeCell ref="F6:G6"/>
    <mergeCell ref="N7:Z7"/>
    <mergeCell ref="C3:D3"/>
    <mergeCell ref="F3:G3"/>
    <mergeCell ref="K8:M8"/>
    <mergeCell ref="F9:I9"/>
    <mergeCell ref="B11:M11"/>
    <mergeCell ref="C4:D4"/>
    <mergeCell ref="F4:G4"/>
    <mergeCell ref="E53:G53"/>
    <mergeCell ref="E50:G50"/>
    <mergeCell ref="E51:G51"/>
    <mergeCell ref="E52:G52"/>
    <mergeCell ref="A8:A10"/>
    <mergeCell ref="B8:B10"/>
    <mergeCell ref="C8:I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FC7F1-78E1-4F17-BFD1-3D417EAD41F9}">
  <sheetPr>
    <pageSetUpPr fitToPage="1"/>
  </sheetPr>
  <dimension ref="A1:F287"/>
  <sheetViews>
    <sheetView tabSelected="1" view="pageBreakPreview" zoomScaleNormal="100" zoomScaleSheetLayoutView="100" workbookViewId="0">
      <selection activeCell="L271" sqref="L271"/>
    </sheetView>
  </sheetViews>
  <sheetFormatPr defaultRowHeight="14.4" x14ac:dyDescent="0.3"/>
  <cols>
    <col min="1" max="1" width="15" style="66" customWidth="1"/>
    <col min="2" max="2" width="70.5546875" style="99" customWidth="1"/>
    <col min="3" max="4" width="14" customWidth="1"/>
    <col min="5" max="6" width="19.5546875" customWidth="1"/>
  </cols>
  <sheetData>
    <row r="1" spans="1:6" x14ac:dyDescent="0.3">
      <c r="A1" s="237" t="s">
        <v>81</v>
      </c>
      <c r="B1" s="237"/>
      <c r="C1" s="237"/>
      <c r="D1" s="237"/>
      <c r="E1" s="237"/>
      <c r="F1" s="237"/>
    </row>
    <row r="2" spans="1:6" x14ac:dyDescent="0.3">
      <c r="A2" s="237" t="s">
        <v>82</v>
      </c>
      <c r="B2" s="237"/>
      <c r="C2" s="237"/>
      <c r="D2" s="237"/>
      <c r="E2" s="237"/>
      <c r="F2" s="237"/>
    </row>
    <row r="3" spans="1:6" ht="44.4" customHeight="1" x14ac:dyDescent="0.3">
      <c r="A3" s="69" t="s">
        <v>83</v>
      </c>
      <c r="B3" s="238" t="s">
        <v>84</v>
      </c>
      <c r="C3" s="239"/>
      <c r="D3" s="239"/>
      <c r="E3" s="239"/>
      <c r="F3" s="102" t="s">
        <v>85</v>
      </c>
    </row>
    <row r="4" spans="1:6" ht="44.4" customHeight="1" x14ac:dyDescent="0.3">
      <c r="A4" s="243" t="s">
        <v>86</v>
      </c>
      <c r="B4" s="244"/>
      <c r="C4" s="244"/>
      <c r="D4" s="244"/>
      <c r="E4" s="245"/>
      <c r="F4" s="70"/>
    </row>
    <row r="5" spans="1:6" ht="41.4" x14ac:dyDescent="0.3">
      <c r="A5" s="110" t="s">
        <v>24</v>
      </c>
      <c r="B5" s="111" t="s">
        <v>87</v>
      </c>
      <c r="C5" s="110" t="s">
        <v>88</v>
      </c>
      <c r="D5" s="110" t="s">
        <v>89</v>
      </c>
      <c r="E5" s="71" t="s">
        <v>90</v>
      </c>
      <c r="F5" s="199" t="s">
        <v>91</v>
      </c>
    </row>
    <row r="6" spans="1:6" x14ac:dyDescent="0.3">
      <c r="A6" s="112" t="s">
        <v>92</v>
      </c>
      <c r="B6" s="113" t="s">
        <v>93</v>
      </c>
      <c r="C6" s="114">
        <v>1</v>
      </c>
      <c r="D6" s="115"/>
      <c r="E6" s="72"/>
      <c r="F6" s="200">
        <f>SUM(F7:F34)/2</f>
        <v>0</v>
      </c>
    </row>
    <row r="7" spans="1:6" x14ac:dyDescent="0.3">
      <c r="A7" s="116"/>
      <c r="B7" s="117" t="s">
        <v>94</v>
      </c>
      <c r="C7" s="118"/>
      <c r="D7" s="119"/>
      <c r="E7" s="73"/>
      <c r="F7" s="201"/>
    </row>
    <row r="8" spans="1:6" ht="57.6" x14ac:dyDescent="0.3">
      <c r="A8" s="120"/>
      <c r="B8" s="121" t="s">
        <v>95</v>
      </c>
      <c r="C8" s="122" t="s">
        <v>96</v>
      </c>
      <c r="D8" s="119"/>
      <c r="E8" s="73"/>
      <c r="F8" s="201"/>
    </row>
    <row r="9" spans="1:6" ht="28.2" x14ac:dyDescent="0.3">
      <c r="A9" s="123"/>
      <c r="B9" s="124" t="s">
        <v>97</v>
      </c>
      <c r="C9" s="122" t="s">
        <v>96</v>
      </c>
      <c r="D9" s="125"/>
      <c r="E9" s="73"/>
      <c r="F9" s="201"/>
    </row>
    <row r="10" spans="1:6" ht="55.8" x14ac:dyDescent="0.3">
      <c r="A10" s="123"/>
      <c r="B10" s="124" t="s">
        <v>98</v>
      </c>
      <c r="C10" s="122" t="s">
        <v>96</v>
      </c>
      <c r="D10" s="125"/>
      <c r="E10" s="73"/>
      <c r="F10" s="201"/>
    </row>
    <row r="11" spans="1:6" ht="42" x14ac:dyDescent="0.3">
      <c r="A11" s="123"/>
      <c r="B11" s="124" t="s">
        <v>99</v>
      </c>
      <c r="C11" s="122" t="s">
        <v>96</v>
      </c>
      <c r="D11" s="125"/>
      <c r="E11" s="73"/>
      <c r="F11" s="201"/>
    </row>
    <row r="12" spans="1:6" x14ac:dyDescent="0.3">
      <c r="A12" s="126">
        <v>1.1000000000000001</v>
      </c>
      <c r="B12" s="127" t="s">
        <v>100</v>
      </c>
      <c r="C12" s="128"/>
      <c r="D12" s="129"/>
      <c r="E12" s="74"/>
      <c r="F12" s="202">
        <f>SUM(F13:F18)</f>
        <v>0</v>
      </c>
    </row>
    <row r="13" spans="1:6" ht="28.2" x14ac:dyDescent="0.3">
      <c r="A13" s="123" t="s">
        <v>101</v>
      </c>
      <c r="B13" s="130" t="s">
        <v>102</v>
      </c>
      <c r="C13" s="131" t="s">
        <v>103</v>
      </c>
      <c r="D13" s="132">
        <v>1</v>
      </c>
      <c r="E13" s="75"/>
      <c r="F13" s="203">
        <f>E13*D13</f>
        <v>0</v>
      </c>
    </row>
    <row r="14" spans="1:6" ht="83.4" x14ac:dyDescent="0.3">
      <c r="A14" s="123" t="s">
        <v>104</v>
      </c>
      <c r="B14" s="130" t="s">
        <v>105</v>
      </c>
      <c r="C14" s="133" t="s">
        <v>103</v>
      </c>
      <c r="D14" s="122">
        <v>1</v>
      </c>
      <c r="E14" s="75"/>
      <c r="F14" s="203">
        <f t="shared" ref="F14:F15" si="0">E14*D14</f>
        <v>0</v>
      </c>
    </row>
    <row r="15" spans="1:6" ht="28.2" x14ac:dyDescent="0.3">
      <c r="A15" s="123" t="s">
        <v>106</v>
      </c>
      <c r="B15" s="130" t="s">
        <v>107</v>
      </c>
      <c r="C15" s="133" t="s">
        <v>103</v>
      </c>
      <c r="D15" s="119">
        <v>1</v>
      </c>
      <c r="E15" s="75"/>
      <c r="F15" s="203">
        <f t="shared" si="0"/>
        <v>0</v>
      </c>
    </row>
    <row r="16" spans="1:6" x14ac:dyDescent="0.3">
      <c r="A16" s="123"/>
      <c r="B16" s="130" t="s">
        <v>108</v>
      </c>
      <c r="C16" s="133"/>
      <c r="D16" s="119"/>
      <c r="E16" s="75"/>
      <c r="F16" s="203"/>
    </row>
    <row r="17" spans="1:6" ht="42" x14ac:dyDescent="0.3">
      <c r="A17" s="123" t="s">
        <v>109</v>
      </c>
      <c r="B17" s="130" t="s">
        <v>110</v>
      </c>
      <c r="C17" s="133" t="s">
        <v>111</v>
      </c>
      <c r="D17" s="118">
        <v>14</v>
      </c>
      <c r="E17" s="75"/>
      <c r="F17" s="203">
        <f t="shared" ref="F17" si="1">E17*D17</f>
        <v>0</v>
      </c>
    </row>
    <row r="18" spans="1:6" ht="97.2" x14ac:dyDescent="0.3">
      <c r="A18" s="123" t="s">
        <v>112</v>
      </c>
      <c r="B18" s="130" t="s">
        <v>113</v>
      </c>
      <c r="C18" s="133" t="s">
        <v>111</v>
      </c>
      <c r="D18" s="122">
        <v>6</v>
      </c>
      <c r="E18" s="75"/>
      <c r="F18" s="203">
        <f>E18*D18</f>
        <v>0</v>
      </c>
    </row>
    <row r="19" spans="1:6" x14ac:dyDescent="0.3">
      <c r="A19" s="126">
        <v>1.2</v>
      </c>
      <c r="B19" s="127" t="s">
        <v>114</v>
      </c>
      <c r="C19" s="129"/>
      <c r="D19" s="129" t="s">
        <v>83</v>
      </c>
      <c r="E19" s="74"/>
      <c r="F19" s="202">
        <f>SUM(F20:F24)</f>
        <v>0</v>
      </c>
    </row>
    <row r="20" spans="1:6" ht="83.4" x14ac:dyDescent="0.3">
      <c r="A20" s="123" t="s">
        <v>115</v>
      </c>
      <c r="B20" s="130" t="s">
        <v>116</v>
      </c>
      <c r="C20" s="133" t="s">
        <v>103</v>
      </c>
      <c r="D20" s="134">
        <v>1</v>
      </c>
      <c r="E20" s="75"/>
      <c r="F20" s="203">
        <f>E20*D20</f>
        <v>0</v>
      </c>
    </row>
    <row r="21" spans="1:6" ht="55.8" x14ac:dyDescent="0.3">
      <c r="A21" s="123" t="s">
        <v>117</v>
      </c>
      <c r="B21" s="130" t="s">
        <v>118</v>
      </c>
      <c r="C21" s="133" t="s">
        <v>103</v>
      </c>
      <c r="D21" s="134">
        <v>1</v>
      </c>
      <c r="E21" s="75"/>
      <c r="F21" s="203">
        <f t="shared" ref="F21:F26" si="2">E21*D21</f>
        <v>0</v>
      </c>
    </row>
    <row r="22" spans="1:6" ht="28.2" x14ac:dyDescent="0.3">
      <c r="A22" s="123" t="s">
        <v>119</v>
      </c>
      <c r="B22" s="130" t="s">
        <v>120</v>
      </c>
      <c r="C22" s="133" t="s">
        <v>103</v>
      </c>
      <c r="D22" s="134">
        <v>1</v>
      </c>
      <c r="E22" s="75"/>
      <c r="F22" s="203">
        <f t="shared" si="2"/>
        <v>0</v>
      </c>
    </row>
    <row r="23" spans="1:6" ht="97.2" x14ac:dyDescent="0.3">
      <c r="A23" s="123" t="s">
        <v>121</v>
      </c>
      <c r="B23" s="130" t="s">
        <v>122</v>
      </c>
      <c r="C23" s="133" t="s">
        <v>103</v>
      </c>
      <c r="D23" s="134">
        <v>1</v>
      </c>
      <c r="E23" s="75"/>
      <c r="F23" s="203">
        <f t="shared" si="2"/>
        <v>0</v>
      </c>
    </row>
    <row r="24" spans="1:6" ht="83.4" x14ac:dyDescent="0.3">
      <c r="A24" s="123" t="s">
        <v>123</v>
      </c>
      <c r="B24" s="130" t="s">
        <v>124</v>
      </c>
      <c r="C24" s="133" t="s">
        <v>103</v>
      </c>
      <c r="D24" s="134">
        <v>1</v>
      </c>
      <c r="E24" s="75"/>
      <c r="F24" s="203">
        <f t="shared" si="2"/>
        <v>0</v>
      </c>
    </row>
    <row r="25" spans="1:6" x14ac:dyDescent="0.3">
      <c r="A25" s="126">
        <v>1.3</v>
      </c>
      <c r="B25" s="127" t="s">
        <v>125</v>
      </c>
      <c r="C25" s="135"/>
      <c r="D25" s="129" t="s">
        <v>83</v>
      </c>
      <c r="E25" s="76"/>
      <c r="F25" s="202">
        <f>SUM(F26)</f>
        <v>0</v>
      </c>
    </row>
    <row r="26" spans="1:6" ht="138.6" x14ac:dyDescent="0.3">
      <c r="A26" s="123" t="s">
        <v>126</v>
      </c>
      <c r="B26" s="130" t="s">
        <v>127</v>
      </c>
      <c r="C26" s="133" t="s">
        <v>103</v>
      </c>
      <c r="D26" s="134">
        <v>1</v>
      </c>
      <c r="E26" s="75"/>
      <c r="F26" s="203">
        <f t="shared" si="2"/>
        <v>0</v>
      </c>
    </row>
    <row r="27" spans="1:6" x14ac:dyDescent="0.3">
      <c r="A27" s="126">
        <v>1.4</v>
      </c>
      <c r="B27" s="127" t="s">
        <v>128</v>
      </c>
      <c r="C27" s="128"/>
      <c r="D27" s="128"/>
      <c r="E27" s="77"/>
      <c r="F27" s="204">
        <f>SUM(F28:F34)</f>
        <v>0</v>
      </c>
    </row>
    <row r="28" spans="1:6" ht="83.4" x14ac:dyDescent="0.3">
      <c r="A28" s="123"/>
      <c r="B28" s="136" t="s">
        <v>129</v>
      </c>
      <c r="C28" s="137"/>
      <c r="D28" s="137" t="s">
        <v>83</v>
      </c>
      <c r="E28" s="78"/>
      <c r="F28" s="205"/>
    </row>
    <row r="29" spans="1:6" ht="42" x14ac:dyDescent="0.3">
      <c r="A29" s="123" t="s">
        <v>130</v>
      </c>
      <c r="B29" s="138" t="s">
        <v>131</v>
      </c>
      <c r="C29" s="137" t="s">
        <v>103</v>
      </c>
      <c r="D29" s="134">
        <v>1</v>
      </c>
      <c r="E29" s="75"/>
      <c r="F29" s="205">
        <f>E29*D29</f>
        <v>0</v>
      </c>
    </row>
    <row r="30" spans="1:6" ht="42" x14ac:dyDescent="0.3">
      <c r="A30" s="123" t="s">
        <v>132</v>
      </c>
      <c r="B30" s="130" t="s">
        <v>133</v>
      </c>
      <c r="C30" s="133" t="s">
        <v>103</v>
      </c>
      <c r="D30" s="134">
        <v>1</v>
      </c>
      <c r="E30" s="75"/>
      <c r="F30" s="205">
        <f t="shared" ref="F30:F34" si="3">E30*D30</f>
        <v>0</v>
      </c>
    </row>
    <row r="31" spans="1:6" ht="28.2" x14ac:dyDescent="0.3">
      <c r="A31" s="123" t="s">
        <v>134</v>
      </c>
      <c r="B31" s="130" t="s">
        <v>135</v>
      </c>
      <c r="C31" s="133" t="s">
        <v>103</v>
      </c>
      <c r="D31" s="134">
        <v>1</v>
      </c>
      <c r="E31" s="75"/>
      <c r="F31" s="205">
        <f t="shared" si="3"/>
        <v>0</v>
      </c>
    </row>
    <row r="32" spans="1:6" ht="42" x14ac:dyDescent="0.3">
      <c r="A32" s="123" t="s">
        <v>136</v>
      </c>
      <c r="B32" s="130" t="s">
        <v>137</v>
      </c>
      <c r="C32" s="133" t="s">
        <v>103</v>
      </c>
      <c r="D32" s="134">
        <v>1</v>
      </c>
      <c r="E32" s="75"/>
      <c r="F32" s="205">
        <f t="shared" si="3"/>
        <v>0</v>
      </c>
    </row>
    <row r="33" spans="1:6" ht="28.2" x14ac:dyDescent="0.3">
      <c r="A33" s="123" t="s">
        <v>138</v>
      </c>
      <c r="B33" s="130" t="s">
        <v>139</v>
      </c>
      <c r="C33" s="133" t="s">
        <v>103</v>
      </c>
      <c r="D33" s="134">
        <v>1</v>
      </c>
      <c r="E33" s="75"/>
      <c r="F33" s="205">
        <f t="shared" si="3"/>
        <v>0</v>
      </c>
    </row>
    <row r="34" spans="1:6" ht="28.2" x14ac:dyDescent="0.3">
      <c r="A34" s="123" t="s">
        <v>140</v>
      </c>
      <c r="B34" s="130" t="s">
        <v>141</v>
      </c>
      <c r="C34" s="133" t="s">
        <v>142</v>
      </c>
      <c r="D34" s="134">
        <v>6</v>
      </c>
      <c r="E34" s="75"/>
      <c r="F34" s="205">
        <f t="shared" si="3"/>
        <v>0</v>
      </c>
    </row>
    <row r="35" spans="1:6" ht="55.8" x14ac:dyDescent="0.3">
      <c r="A35" s="112" t="s">
        <v>143</v>
      </c>
      <c r="B35" s="113" t="s">
        <v>144</v>
      </c>
      <c r="C35" s="114"/>
      <c r="D35" s="115"/>
      <c r="E35" s="72"/>
      <c r="F35" s="200">
        <f>SUM(F36:F58)/2</f>
        <v>0</v>
      </c>
    </row>
    <row r="36" spans="1:6" x14ac:dyDescent="0.3">
      <c r="A36" s="126">
        <v>2.1</v>
      </c>
      <c r="B36" s="127" t="s">
        <v>145</v>
      </c>
      <c r="C36" s="128"/>
      <c r="D36" s="129"/>
      <c r="E36" s="74"/>
      <c r="F36" s="202">
        <f>SUM(F37)</f>
        <v>0</v>
      </c>
    </row>
    <row r="37" spans="1:6" ht="55.8" x14ac:dyDescent="0.3">
      <c r="A37" s="139" t="s">
        <v>146</v>
      </c>
      <c r="B37" s="130" t="s">
        <v>147</v>
      </c>
      <c r="C37" s="131" t="s">
        <v>148</v>
      </c>
      <c r="D37" s="140">
        <v>1</v>
      </c>
      <c r="E37" s="79"/>
      <c r="F37" s="206">
        <f>E37*D37</f>
        <v>0</v>
      </c>
    </row>
    <row r="38" spans="1:6" x14ac:dyDescent="0.3">
      <c r="A38" s="126">
        <v>2.2000000000000002</v>
      </c>
      <c r="B38" s="127" t="s">
        <v>149</v>
      </c>
      <c r="C38" s="128"/>
      <c r="D38" s="129"/>
      <c r="E38" s="74"/>
      <c r="F38" s="202">
        <f>SUM(F39:F41)</f>
        <v>0</v>
      </c>
    </row>
    <row r="39" spans="1:6" x14ac:dyDescent="0.3">
      <c r="A39" s="133" t="s">
        <v>150</v>
      </c>
      <c r="B39" s="130" t="s">
        <v>151</v>
      </c>
      <c r="C39" s="131" t="s">
        <v>152</v>
      </c>
      <c r="D39" s="140">
        <v>20</v>
      </c>
      <c r="E39" s="81"/>
      <c r="F39" s="206">
        <f t="shared" ref="F39:F41" si="4">E39*D39</f>
        <v>0</v>
      </c>
    </row>
    <row r="40" spans="1:6" ht="28.2" x14ac:dyDescent="0.3">
      <c r="A40" s="141" t="s">
        <v>153</v>
      </c>
      <c r="B40" s="142" t="s">
        <v>154</v>
      </c>
      <c r="C40" s="141" t="s">
        <v>152</v>
      </c>
      <c r="D40" s="143">
        <v>80</v>
      </c>
      <c r="E40" s="81"/>
      <c r="F40" s="206">
        <f t="shared" si="4"/>
        <v>0</v>
      </c>
    </row>
    <row r="41" spans="1:6" ht="83.4" x14ac:dyDescent="0.3">
      <c r="A41" s="139" t="s">
        <v>155</v>
      </c>
      <c r="B41" s="130" t="s">
        <v>156</v>
      </c>
      <c r="C41" s="131" t="s">
        <v>148</v>
      </c>
      <c r="D41" s="140">
        <v>1</v>
      </c>
      <c r="E41" s="82"/>
      <c r="F41" s="206">
        <f t="shared" si="4"/>
        <v>0</v>
      </c>
    </row>
    <row r="42" spans="1:6" x14ac:dyDescent="0.3">
      <c r="A42" s="126">
        <v>2.2999999999999998</v>
      </c>
      <c r="B42" s="127" t="s">
        <v>157</v>
      </c>
      <c r="C42" s="128"/>
      <c r="D42" s="129"/>
      <c r="E42" s="74"/>
      <c r="F42" s="202">
        <f>SUM(F43:F47)</f>
        <v>0</v>
      </c>
    </row>
    <row r="43" spans="1:6" ht="83.4" x14ac:dyDescent="0.3">
      <c r="A43" s="141" t="s">
        <v>158</v>
      </c>
      <c r="B43" s="142" t="s">
        <v>159</v>
      </c>
      <c r="C43" s="131" t="s">
        <v>152</v>
      </c>
      <c r="D43" s="140">
        <v>80</v>
      </c>
      <c r="E43" s="81"/>
      <c r="F43" s="206">
        <f t="shared" ref="F43:F47" si="5">E43*D43</f>
        <v>0</v>
      </c>
    </row>
    <row r="44" spans="1:6" ht="55.8" x14ac:dyDescent="0.3">
      <c r="A44" s="141" t="s">
        <v>160</v>
      </c>
      <c r="B44" s="130" t="s">
        <v>161</v>
      </c>
      <c r="C44" s="131" t="s">
        <v>152</v>
      </c>
      <c r="D44" s="140">
        <v>20</v>
      </c>
      <c r="E44" s="81"/>
      <c r="F44" s="206">
        <f t="shared" si="5"/>
        <v>0</v>
      </c>
    </row>
    <row r="45" spans="1:6" ht="30" customHeight="1" x14ac:dyDescent="0.3">
      <c r="A45" s="141" t="s">
        <v>162</v>
      </c>
      <c r="B45" s="130" t="s">
        <v>163</v>
      </c>
      <c r="C45" s="131" t="s">
        <v>148</v>
      </c>
      <c r="D45" s="140">
        <v>1</v>
      </c>
      <c r="E45" s="81"/>
      <c r="F45" s="206">
        <f t="shared" si="5"/>
        <v>0</v>
      </c>
    </row>
    <row r="46" spans="1:6" ht="45" customHeight="1" x14ac:dyDescent="0.3">
      <c r="A46" s="141" t="s">
        <v>164</v>
      </c>
      <c r="B46" s="130" t="s">
        <v>165</v>
      </c>
      <c r="C46" s="131" t="s">
        <v>148</v>
      </c>
      <c r="D46" s="140">
        <v>1</v>
      </c>
      <c r="E46" s="81"/>
      <c r="F46" s="206">
        <f t="shared" si="5"/>
        <v>0</v>
      </c>
    </row>
    <row r="47" spans="1:6" ht="30" customHeight="1" x14ac:dyDescent="0.3">
      <c r="A47" s="141" t="s">
        <v>166</v>
      </c>
      <c r="B47" s="130" t="s">
        <v>167</v>
      </c>
      <c r="C47" s="131" t="s">
        <v>148</v>
      </c>
      <c r="D47" s="140">
        <v>1</v>
      </c>
      <c r="E47" s="81"/>
      <c r="F47" s="206">
        <f t="shared" si="5"/>
        <v>0</v>
      </c>
    </row>
    <row r="48" spans="1:6" x14ac:dyDescent="0.3">
      <c r="A48" s="126">
        <v>2.4</v>
      </c>
      <c r="B48" s="127" t="s">
        <v>168</v>
      </c>
      <c r="C48" s="128"/>
      <c r="D48" s="129"/>
      <c r="E48" s="74"/>
      <c r="F48" s="202">
        <f>SUM(F49)</f>
        <v>0</v>
      </c>
    </row>
    <row r="49" spans="1:6" x14ac:dyDescent="0.3">
      <c r="A49" s="141" t="s">
        <v>169</v>
      </c>
      <c r="B49" s="130" t="s">
        <v>170</v>
      </c>
      <c r="C49" s="131" t="s">
        <v>171</v>
      </c>
      <c r="D49" s="140">
        <v>6</v>
      </c>
      <c r="E49" s="81"/>
      <c r="F49" s="206">
        <f>E49*D49</f>
        <v>0</v>
      </c>
    </row>
    <row r="50" spans="1:6" x14ac:dyDescent="0.3">
      <c r="A50" s="126">
        <v>2.5</v>
      </c>
      <c r="B50" s="127" t="s">
        <v>172</v>
      </c>
      <c r="C50" s="128"/>
      <c r="D50" s="129"/>
      <c r="E50" s="74"/>
      <c r="F50" s="202">
        <f>SUM(F51:F52)</f>
        <v>0</v>
      </c>
    </row>
    <row r="51" spans="1:6" x14ac:dyDescent="0.3">
      <c r="A51" s="139" t="s">
        <v>173</v>
      </c>
      <c r="B51" s="130" t="s">
        <v>174</v>
      </c>
      <c r="C51" s="131" t="s">
        <v>171</v>
      </c>
      <c r="D51" s="140">
        <v>8</v>
      </c>
      <c r="E51" s="81"/>
      <c r="F51" s="206">
        <f t="shared" ref="F51:F52" si="6">E51*D51</f>
        <v>0</v>
      </c>
    </row>
    <row r="52" spans="1:6" x14ac:dyDescent="0.3">
      <c r="A52" s="141" t="s">
        <v>175</v>
      </c>
      <c r="B52" s="130" t="s">
        <v>176</v>
      </c>
      <c r="C52" s="131" t="s">
        <v>171</v>
      </c>
      <c r="D52" s="140">
        <v>8</v>
      </c>
      <c r="E52" s="81"/>
      <c r="F52" s="206">
        <f t="shared" si="6"/>
        <v>0</v>
      </c>
    </row>
    <row r="53" spans="1:6" x14ac:dyDescent="0.3">
      <c r="A53" s="126">
        <v>2.6</v>
      </c>
      <c r="B53" s="127" t="s">
        <v>177</v>
      </c>
      <c r="C53" s="128"/>
      <c r="D53" s="129"/>
      <c r="E53" s="74"/>
      <c r="F53" s="202">
        <f>SUM(F54:F56)</f>
        <v>0</v>
      </c>
    </row>
    <row r="54" spans="1:6" ht="42" x14ac:dyDescent="0.3">
      <c r="A54" s="141" t="s">
        <v>178</v>
      </c>
      <c r="B54" s="130" t="s">
        <v>179</v>
      </c>
      <c r="C54" s="131" t="s">
        <v>148</v>
      </c>
      <c r="D54" s="140">
        <v>1</v>
      </c>
      <c r="E54" s="81"/>
      <c r="F54" s="206">
        <f t="shared" ref="F54:F56" si="7">E54*D54</f>
        <v>0</v>
      </c>
    </row>
    <row r="55" spans="1:6" ht="28.2" x14ac:dyDescent="0.3">
      <c r="A55" s="141" t="s">
        <v>180</v>
      </c>
      <c r="B55" s="130" t="s">
        <v>181</v>
      </c>
      <c r="C55" s="131" t="s">
        <v>148</v>
      </c>
      <c r="D55" s="140">
        <v>1</v>
      </c>
      <c r="E55" s="81"/>
      <c r="F55" s="206">
        <f t="shared" si="7"/>
        <v>0</v>
      </c>
    </row>
    <row r="56" spans="1:6" x14ac:dyDescent="0.3">
      <c r="A56" s="139" t="s">
        <v>182</v>
      </c>
      <c r="B56" s="130" t="s">
        <v>183</v>
      </c>
      <c r="C56" s="131" t="s">
        <v>148</v>
      </c>
      <c r="D56" s="140">
        <v>1</v>
      </c>
      <c r="E56" s="81"/>
      <c r="F56" s="206">
        <f t="shared" si="7"/>
        <v>0</v>
      </c>
    </row>
    <row r="57" spans="1:6" x14ac:dyDescent="0.3">
      <c r="A57" s="126">
        <v>2.7</v>
      </c>
      <c r="B57" s="127" t="s">
        <v>184</v>
      </c>
      <c r="C57" s="128"/>
      <c r="D57" s="129"/>
      <c r="E57" s="74"/>
      <c r="F57" s="202">
        <f>SUM(F58)</f>
        <v>0</v>
      </c>
    </row>
    <row r="58" spans="1:6" ht="28.2" x14ac:dyDescent="0.3">
      <c r="A58" s="141" t="s">
        <v>185</v>
      </c>
      <c r="B58" s="130" t="s">
        <v>186</v>
      </c>
      <c r="C58" s="131" t="s">
        <v>187</v>
      </c>
      <c r="D58" s="140">
        <v>1</v>
      </c>
      <c r="E58" s="80"/>
      <c r="F58" s="206">
        <f>E58*D58</f>
        <v>0</v>
      </c>
    </row>
    <row r="59" spans="1:6" ht="55.8" x14ac:dyDescent="0.3">
      <c r="A59" s="112" t="s">
        <v>188</v>
      </c>
      <c r="B59" s="113" t="s">
        <v>189</v>
      </c>
      <c r="C59" s="114"/>
      <c r="D59" s="115"/>
      <c r="E59" s="72"/>
      <c r="F59" s="200">
        <f>SUM(F60:F145)/2</f>
        <v>0</v>
      </c>
    </row>
    <row r="60" spans="1:6" x14ac:dyDescent="0.3">
      <c r="A60" s="126">
        <v>3.1</v>
      </c>
      <c r="B60" s="127" t="s">
        <v>190</v>
      </c>
      <c r="C60" s="128"/>
      <c r="D60" s="129"/>
      <c r="E60" s="74"/>
      <c r="F60" s="202">
        <f>SUM(F61:F75)</f>
        <v>0</v>
      </c>
    </row>
    <row r="61" spans="1:6" x14ac:dyDescent="0.3">
      <c r="A61" s="139" t="s">
        <v>191</v>
      </c>
      <c r="B61" s="130" t="s">
        <v>39</v>
      </c>
      <c r="C61" s="131" t="s">
        <v>192</v>
      </c>
      <c r="D61" s="140">
        <v>44.199999999999996</v>
      </c>
      <c r="E61" s="81"/>
      <c r="F61" s="206">
        <f>E61*D61</f>
        <v>0</v>
      </c>
    </row>
    <row r="62" spans="1:6" ht="28.2" x14ac:dyDescent="0.3">
      <c r="A62" s="144" t="s">
        <v>193</v>
      </c>
      <c r="B62" s="138" t="s">
        <v>194</v>
      </c>
      <c r="C62" s="145" t="s">
        <v>195</v>
      </c>
      <c r="D62" s="146">
        <v>4.7759999999999998</v>
      </c>
      <c r="E62" s="83"/>
      <c r="F62" s="207">
        <f>E62*D62</f>
        <v>0</v>
      </c>
    </row>
    <row r="63" spans="1:6" x14ac:dyDescent="0.3">
      <c r="A63" s="144" t="s">
        <v>196</v>
      </c>
      <c r="B63" s="138" t="s">
        <v>197</v>
      </c>
      <c r="C63" s="145" t="s">
        <v>195</v>
      </c>
      <c r="D63" s="146">
        <v>0.9</v>
      </c>
      <c r="E63" s="85"/>
      <c r="F63" s="207">
        <f>D63*E63</f>
        <v>0</v>
      </c>
    </row>
    <row r="64" spans="1:6" x14ac:dyDescent="0.3">
      <c r="A64" s="147"/>
      <c r="B64" s="148" t="s">
        <v>198</v>
      </c>
      <c r="C64" s="149"/>
      <c r="D64" s="150"/>
      <c r="E64" s="103"/>
      <c r="F64" s="207"/>
    </row>
    <row r="65" spans="1:6" x14ac:dyDescent="0.3">
      <c r="A65" s="144" t="s">
        <v>199</v>
      </c>
      <c r="B65" s="138" t="s">
        <v>42</v>
      </c>
      <c r="C65" s="145" t="s">
        <v>195</v>
      </c>
      <c r="D65" s="146">
        <v>2.5080000000000005</v>
      </c>
      <c r="E65" s="85"/>
      <c r="F65" s="207">
        <f>E65*D65</f>
        <v>0</v>
      </c>
    </row>
    <row r="66" spans="1:6" x14ac:dyDescent="0.3">
      <c r="A66" s="144" t="s">
        <v>200</v>
      </c>
      <c r="B66" s="138" t="s">
        <v>197</v>
      </c>
      <c r="C66" s="145" t="s">
        <v>195</v>
      </c>
      <c r="D66" s="146">
        <v>0.54</v>
      </c>
      <c r="E66" s="85"/>
      <c r="F66" s="207">
        <f>E66*D66</f>
        <v>0</v>
      </c>
    </row>
    <row r="67" spans="1:6" x14ac:dyDescent="0.3">
      <c r="A67" s="147"/>
      <c r="B67" s="148" t="s">
        <v>201</v>
      </c>
      <c r="C67" s="149"/>
      <c r="D67" s="150"/>
      <c r="E67" s="103"/>
      <c r="F67" s="207"/>
    </row>
    <row r="68" spans="1:6" ht="28.2" x14ac:dyDescent="0.3">
      <c r="A68" s="144" t="s">
        <v>202</v>
      </c>
      <c r="B68" s="151" t="s">
        <v>44</v>
      </c>
      <c r="C68" s="145" t="s">
        <v>195</v>
      </c>
      <c r="D68" s="146">
        <v>2.6279999999999992</v>
      </c>
      <c r="E68" s="85"/>
      <c r="F68" s="207">
        <f>E68*D68</f>
        <v>0</v>
      </c>
    </row>
    <row r="69" spans="1:6" x14ac:dyDescent="0.3">
      <c r="A69" s="147"/>
      <c r="B69" s="148" t="s">
        <v>45</v>
      </c>
      <c r="C69" s="149"/>
      <c r="D69" s="150"/>
      <c r="E69" s="85"/>
      <c r="F69" s="207"/>
    </row>
    <row r="70" spans="1:6" ht="28.2" x14ac:dyDescent="0.3">
      <c r="A70" s="144" t="s">
        <v>203</v>
      </c>
      <c r="B70" s="138" t="s">
        <v>204</v>
      </c>
      <c r="C70" s="145" t="s">
        <v>195</v>
      </c>
      <c r="D70" s="146">
        <v>1.992</v>
      </c>
      <c r="E70" s="85"/>
      <c r="F70" s="207">
        <f>E70*D70</f>
        <v>0</v>
      </c>
    </row>
    <row r="71" spans="1:6" x14ac:dyDescent="0.3">
      <c r="A71" s="144" t="s">
        <v>205</v>
      </c>
      <c r="B71" s="138" t="s">
        <v>197</v>
      </c>
      <c r="C71" s="145" t="s">
        <v>195</v>
      </c>
      <c r="D71" s="146">
        <v>1.19625</v>
      </c>
      <c r="E71" s="85"/>
      <c r="F71" s="207">
        <f>E71*D71</f>
        <v>0</v>
      </c>
    </row>
    <row r="72" spans="1:6" x14ac:dyDescent="0.3">
      <c r="A72" s="147"/>
      <c r="B72" s="148" t="s">
        <v>47</v>
      </c>
      <c r="C72" s="149"/>
      <c r="D72" s="150"/>
      <c r="E72" s="103"/>
      <c r="F72" s="207"/>
    </row>
    <row r="73" spans="1:6" ht="42" x14ac:dyDescent="0.3">
      <c r="A73" s="144" t="s">
        <v>206</v>
      </c>
      <c r="B73" s="138" t="s">
        <v>207</v>
      </c>
      <c r="C73" s="145" t="s">
        <v>192</v>
      </c>
      <c r="D73" s="146">
        <v>24.29</v>
      </c>
      <c r="E73" s="86"/>
      <c r="F73" s="207">
        <f>E73*D73</f>
        <v>0</v>
      </c>
    </row>
    <row r="74" spans="1:6" x14ac:dyDescent="0.3">
      <c r="A74" s="147"/>
      <c r="B74" s="148" t="s">
        <v>208</v>
      </c>
      <c r="C74" s="149"/>
      <c r="D74" s="150"/>
      <c r="E74" s="103"/>
      <c r="F74" s="207"/>
    </row>
    <row r="75" spans="1:6" ht="28.2" x14ac:dyDescent="0.3">
      <c r="A75" s="144" t="s">
        <v>209</v>
      </c>
      <c r="B75" s="130" t="s">
        <v>210</v>
      </c>
      <c r="C75" s="131" t="s">
        <v>192</v>
      </c>
      <c r="D75" s="140">
        <v>7.25</v>
      </c>
      <c r="E75" s="82"/>
      <c r="F75" s="206">
        <f>E75*D75</f>
        <v>0</v>
      </c>
    </row>
    <row r="76" spans="1:6" x14ac:dyDescent="0.3">
      <c r="A76" s="126">
        <v>3.2</v>
      </c>
      <c r="B76" s="127" t="s">
        <v>211</v>
      </c>
      <c r="C76" s="128"/>
      <c r="D76" s="129"/>
      <c r="E76" s="74"/>
      <c r="F76" s="202">
        <f>SUM(F78:F101)</f>
        <v>0</v>
      </c>
    </row>
    <row r="77" spans="1:6" x14ac:dyDescent="0.3">
      <c r="A77" s="139" t="s">
        <v>212</v>
      </c>
      <c r="B77" s="152" t="s">
        <v>213</v>
      </c>
      <c r="C77" s="131"/>
      <c r="D77" s="140"/>
      <c r="E77" s="80"/>
      <c r="F77" s="206"/>
    </row>
    <row r="78" spans="1:6" x14ac:dyDescent="0.3">
      <c r="A78" s="139" t="s">
        <v>214</v>
      </c>
      <c r="B78" s="130" t="s">
        <v>215</v>
      </c>
      <c r="C78" s="131" t="s">
        <v>195</v>
      </c>
      <c r="D78" s="140">
        <v>0.51200000000000001</v>
      </c>
      <c r="E78" s="80"/>
      <c r="F78" s="206">
        <f>E78*D78</f>
        <v>0</v>
      </c>
    </row>
    <row r="79" spans="1:6" x14ac:dyDescent="0.3">
      <c r="A79" s="147"/>
      <c r="B79" s="153" t="s">
        <v>54</v>
      </c>
      <c r="C79" s="145"/>
      <c r="D79" s="146"/>
      <c r="E79" s="84"/>
      <c r="F79" s="207"/>
    </row>
    <row r="80" spans="1:6" x14ac:dyDescent="0.3">
      <c r="A80" s="139" t="s">
        <v>216</v>
      </c>
      <c r="B80" s="138" t="s">
        <v>217</v>
      </c>
      <c r="C80" s="145" t="s">
        <v>195</v>
      </c>
      <c r="D80" s="146">
        <v>1.056</v>
      </c>
      <c r="E80" s="84"/>
      <c r="F80" s="207">
        <f>E80*D80</f>
        <v>0</v>
      </c>
    </row>
    <row r="81" spans="1:6" x14ac:dyDescent="0.3">
      <c r="A81" s="139" t="s">
        <v>218</v>
      </c>
      <c r="B81" s="138" t="s">
        <v>219</v>
      </c>
      <c r="C81" s="145" t="s">
        <v>195</v>
      </c>
      <c r="D81" s="146">
        <v>0.83200000000000018</v>
      </c>
      <c r="E81" s="84"/>
      <c r="F81" s="207">
        <f>E81*D81</f>
        <v>0</v>
      </c>
    </row>
    <row r="82" spans="1:6" x14ac:dyDescent="0.3">
      <c r="A82" s="139" t="s">
        <v>220</v>
      </c>
      <c r="B82" s="138" t="s">
        <v>221</v>
      </c>
      <c r="C82" s="145" t="s">
        <v>195</v>
      </c>
      <c r="D82" s="146">
        <v>0.71324999999999994</v>
      </c>
      <c r="E82" s="84"/>
      <c r="F82" s="207">
        <f>E82*D82</f>
        <v>0</v>
      </c>
    </row>
    <row r="83" spans="1:6" x14ac:dyDescent="0.3">
      <c r="A83" s="139" t="s">
        <v>222</v>
      </c>
      <c r="B83" s="138" t="s">
        <v>223</v>
      </c>
      <c r="C83" s="145" t="s">
        <v>195</v>
      </c>
      <c r="D83" s="146">
        <v>0.36</v>
      </c>
      <c r="E83" s="84"/>
      <c r="F83" s="207">
        <f>E83*D83</f>
        <v>0</v>
      </c>
    </row>
    <row r="84" spans="1:6" x14ac:dyDescent="0.3">
      <c r="A84" s="139" t="s">
        <v>224</v>
      </c>
      <c r="B84" s="138" t="s">
        <v>225</v>
      </c>
      <c r="C84" s="145" t="s">
        <v>195</v>
      </c>
      <c r="D84" s="146">
        <v>0.21</v>
      </c>
      <c r="E84" s="84"/>
      <c r="F84" s="207">
        <f>E84*D84</f>
        <v>0</v>
      </c>
    </row>
    <row r="85" spans="1:6" x14ac:dyDescent="0.3">
      <c r="A85" s="147"/>
      <c r="B85" s="148" t="s">
        <v>226</v>
      </c>
      <c r="C85" s="149"/>
      <c r="D85" s="150"/>
      <c r="E85" s="84"/>
      <c r="F85" s="207"/>
    </row>
    <row r="86" spans="1:6" ht="28.2" x14ac:dyDescent="0.3">
      <c r="A86" s="154"/>
      <c r="B86" s="153" t="s">
        <v>60</v>
      </c>
      <c r="C86" s="145"/>
      <c r="D86" s="146"/>
      <c r="E86" s="84"/>
      <c r="F86" s="207"/>
    </row>
    <row r="87" spans="1:6" x14ac:dyDescent="0.3">
      <c r="A87" s="139" t="s">
        <v>227</v>
      </c>
      <c r="B87" s="153" t="s">
        <v>61</v>
      </c>
      <c r="C87" s="145" t="s">
        <v>34</v>
      </c>
      <c r="D87" s="146">
        <v>25.359000000000002</v>
      </c>
      <c r="E87" s="84"/>
      <c r="F87" s="207">
        <f>E87*D87</f>
        <v>0</v>
      </c>
    </row>
    <row r="88" spans="1:6" x14ac:dyDescent="0.3">
      <c r="A88" s="139" t="s">
        <v>228</v>
      </c>
      <c r="B88" s="153" t="s">
        <v>62</v>
      </c>
      <c r="C88" s="145" t="s">
        <v>34</v>
      </c>
      <c r="D88" s="146">
        <v>35.263304347826086</v>
      </c>
      <c r="E88" s="84"/>
      <c r="F88" s="207">
        <f>E88*D88</f>
        <v>0</v>
      </c>
    </row>
    <row r="89" spans="1:6" x14ac:dyDescent="0.3">
      <c r="A89" s="139" t="s">
        <v>229</v>
      </c>
      <c r="B89" s="153" t="s">
        <v>230</v>
      </c>
      <c r="C89" s="145" t="s">
        <v>34</v>
      </c>
      <c r="D89" s="146">
        <v>62.656000000000006</v>
      </c>
      <c r="E89" s="84"/>
      <c r="F89" s="207">
        <f>E89*D89</f>
        <v>0</v>
      </c>
    </row>
    <row r="90" spans="1:6" ht="28.2" x14ac:dyDescent="0.3">
      <c r="A90" s="147"/>
      <c r="B90" s="153" t="s">
        <v>63</v>
      </c>
      <c r="C90" s="145"/>
      <c r="D90" s="146"/>
      <c r="E90" s="84"/>
      <c r="F90" s="207"/>
    </row>
    <row r="91" spans="1:6" x14ac:dyDescent="0.3">
      <c r="A91" s="139" t="s">
        <v>231</v>
      </c>
      <c r="B91" s="138" t="s">
        <v>64</v>
      </c>
      <c r="C91" s="145" t="s">
        <v>192</v>
      </c>
      <c r="D91" s="146">
        <v>8.504999999999999</v>
      </c>
      <c r="E91" s="84"/>
      <c r="F91" s="207">
        <f>E91*D91</f>
        <v>0</v>
      </c>
    </row>
    <row r="92" spans="1:6" x14ac:dyDescent="0.3">
      <c r="A92" s="147"/>
      <c r="B92" s="148" t="s">
        <v>232</v>
      </c>
      <c r="C92" s="149"/>
      <c r="D92" s="150"/>
      <c r="E92" s="84"/>
      <c r="F92" s="207"/>
    </row>
    <row r="93" spans="1:6" x14ac:dyDescent="0.3">
      <c r="A93" s="139" t="s">
        <v>233</v>
      </c>
      <c r="B93" s="138" t="s">
        <v>234</v>
      </c>
      <c r="C93" s="145" t="s">
        <v>192</v>
      </c>
      <c r="D93" s="146">
        <v>3.5200000000000005</v>
      </c>
      <c r="E93" s="84"/>
      <c r="F93" s="207">
        <f>E93*D93</f>
        <v>0</v>
      </c>
    </row>
    <row r="94" spans="1:6" x14ac:dyDescent="0.3">
      <c r="A94" s="139" t="s">
        <v>235</v>
      </c>
      <c r="B94" s="138" t="s">
        <v>236</v>
      </c>
      <c r="C94" s="145" t="s">
        <v>192</v>
      </c>
      <c r="D94" s="146">
        <v>4.16</v>
      </c>
      <c r="E94" s="84"/>
      <c r="F94" s="207">
        <f>E94*D94</f>
        <v>0</v>
      </c>
    </row>
    <row r="95" spans="1:6" x14ac:dyDescent="0.3">
      <c r="A95" s="139" t="s">
        <v>237</v>
      </c>
      <c r="B95" s="138" t="s">
        <v>238</v>
      </c>
      <c r="C95" s="145" t="s">
        <v>152</v>
      </c>
      <c r="D95" s="146">
        <v>13</v>
      </c>
      <c r="E95" s="84"/>
      <c r="F95" s="207">
        <f>E95*D95</f>
        <v>0</v>
      </c>
    </row>
    <row r="96" spans="1:6" x14ac:dyDescent="0.3">
      <c r="A96" s="139" t="s">
        <v>239</v>
      </c>
      <c r="B96" s="138" t="s">
        <v>240</v>
      </c>
      <c r="C96" s="145" t="s">
        <v>152</v>
      </c>
      <c r="D96" s="146">
        <v>24.22</v>
      </c>
      <c r="E96" s="84"/>
      <c r="F96" s="207">
        <f>E96*D96</f>
        <v>0</v>
      </c>
    </row>
    <row r="97" spans="1:6" x14ac:dyDescent="0.3">
      <c r="A97" s="147"/>
      <c r="B97" s="148" t="s">
        <v>69</v>
      </c>
      <c r="C97" s="149"/>
      <c r="D97" s="150"/>
      <c r="E97" s="84"/>
      <c r="F97" s="207"/>
    </row>
    <row r="98" spans="1:6" ht="42" x14ac:dyDescent="0.3">
      <c r="A98" s="141"/>
      <c r="B98" s="130" t="s">
        <v>70</v>
      </c>
      <c r="C98" s="131"/>
      <c r="D98" s="140"/>
      <c r="E98" s="80"/>
      <c r="F98" s="206"/>
    </row>
    <row r="99" spans="1:6" x14ac:dyDescent="0.3">
      <c r="A99" s="139" t="s">
        <v>241</v>
      </c>
      <c r="B99" s="130" t="s">
        <v>242</v>
      </c>
      <c r="C99" s="131" t="s">
        <v>192</v>
      </c>
      <c r="D99" s="140">
        <v>6.2700000000000005</v>
      </c>
      <c r="E99" s="80"/>
      <c r="F99" s="206">
        <f>E99*D99</f>
        <v>0</v>
      </c>
    </row>
    <row r="100" spans="1:6" x14ac:dyDescent="0.3">
      <c r="A100" s="139" t="s">
        <v>243</v>
      </c>
      <c r="B100" s="130" t="s">
        <v>244</v>
      </c>
      <c r="C100" s="131" t="s">
        <v>192</v>
      </c>
      <c r="D100" s="140">
        <v>24.239999999999995</v>
      </c>
      <c r="E100" s="80"/>
      <c r="F100" s="206">
        <f>E100*D100</f>
        <v>0</v>
      </c>
    </row>
    <row r="101" spans="1:6" x14ac:dyDescent="0.3">
      <c r="A101" s="139" t="s">
        <v>245</v>
      </c>
      <c r="B101" s="130" t="s">
        <v>246</v>
      </c>
      <c r="C101" s="131" t="s">
        <v>192</v>
      </c>
      <c r="D101" s="140">
        <v>3.75</v>
      </c>
      <c r="E101" s="80"/>
      <c r="F101" s="206">
        <f>E101*D101</f>
        <v>0</v>
      </c>
    </row>
    <row r="102" spans="1:6" x14ac:dyDescent="0.3">
      <c r="A102" s="126">
        <v>3.3</v>
      </c>
      <c r="B102" s="127" t="s">
        <v>247</v>
      </c>
      <c r="C102" s="128"/>
      <c r="D102" s="129"/>
      <c r="E102" s="74"/>
      <c r="F102" s="202">
        <f>SUM(F105:F109)</f>
        <v>0</v>
      </c>
    </row>
    <row r="103" spans="1:6" x14ac:dyDescent="0.3">
      <c r="A103" s="141"/>
      <c r="B103" s="155" t="s">
        <v>94</v>
      </c>
      <c r="C103" s="131"/>
      <c r="D103" s="140"/>
      <c r="E103" s="80"/>
      <c r="F103" s="206"/>
    </row>
    <row r="104" spans="1:6" ht="28.2" x14ac:dyDescent="0.3">
      <c r="A104" s="141"/>
      <c r="B104" s="152" t="s">
        <v>248</v>
      </c>
      <c r="C104" s="131"/>
      <c r="D104" s="140"/>
      <c r="E104" s="80"/>
      <c r="F104" s="206"/>
    </row>
    <row r="105" spans="1:6" ht="28.2" x14ac:dyDescent="0.3">
      <c r="A105" s="141" t="s">
        <v>249</v>
      </c>
      <c r="B105" s="130" t="s">
        <v>250</v>
      </c>
      <c r="C105" s="131" t="s">
        <v>192</v>
      </c>
      <c r="D105" s="140">
        <v>10.199999999999999</v>
      </c>
      <c r="E105" s="87"/>
      <c r="F105" s="206">
        <f>E105*D105</f>
        <v>0</v>
      </c>
    </row>
    <row r="106" spans="1:6" x14ac:dyDescent="0.3">
      <c r="A106" s="141" t="s">
        <v>251</v>
      </c>
      <c r="B106" s="130" t="s">
        <v>252</v>
      </c>
      <c r="C106" s="131" t="s">
        <v>152</v>
      </c>
      <c r="D106" s="140">
        <v>8.8000000000000007</v>
      </c>
      <c r="E106" s="81"/>
      <c r="F106" s="206">
        <f>E106*D106</f>
        <v>0</v>
      </c>
    </row>
    <row r="107" spans="1:6" x14ac:dyDescent="0.3">
      <c r="A107" s="141" t="s">
        <v>253</v>
      </c>
      <c r="B107" s="130" t="s">
        <v>254</v>
      </c>
      <c r="C107" s="131" t="s">
        <v>152</v>
      </c>
      <c r="D107" s="140">
        <v>15</v>
      </c>
      <c r="E107" s="81"/>
      <c r="F107" s="206">
        <f>E107*D107</f>
        <v>0</v>
      </c>
    </row>
    <row r="108" spans="1:6" x14ac:dyDescent="0.3">
      <c r="A108" s="141" t="s">
        <v>255</v>
      </c>
      <c r="B108" s="130" t="s">
        <v>256</v>
      </c>
      <c r="C108" s="131" t="s">
        <v>152</v>
      </c>
      <c r="D108" s="140">
        <v>13.6</v>
      </c>
      <c r="E108" s="81"/>
      <c r="F108" s="206">
        <f>E108*D108</f>
        <v>0</v>
      </c>
    </row>
    <row r="109" spans="1:6" x14ac:dyDescent="0.3">
      <c r="A109" s="141" t="s">
        <v>257</v>
      </c>
      <c r="B109" s="130" t="s">
        <v>258</v>
      </c>
      <c r="C109" s="131" t="s">
        <v>152</v>
      </c>
      <c r="D109" s="140">
        <v>12.8</v>
      </c>
      <c r="E109" s="81"/>
      <c r="F109" s="206">
        <f>E109*D109</f>
        <v>0</v>
      </c>
    </row>
    <row r="110" spans="1:6" x14ac:dyDescent="0.3">
      <c r="A110" s="126">
        <v>3.4</v>
      </c>
      <c r="B110" s="127" t="s">
        <v>259</v>
      </c>
      <c r="C110" s="128"/>
      <c r="D110" s="129"/>
      <c r="E110" s="74"/>
      <c r="F110" s="202">
        <f>SUM(F111:F122)</f>
        <v>0</v>
      </c>
    </row>
    <row r="111" spans="1:6" ht="28.2" x14ac:dyDescent="0.3">
      <c r="A111" s="139"/>
      <c r="B111" s="130" t="s">
        <v>260</v>
      </c>
      <c r="C111" s="131"/>
      <c r="D111" s="140"/>
      <c r="E111" s="80"/>
      <c r="F111" s="206"/>
    </row>
    <row r="112" spans="1:6" x14ac:dyDescent="0.3">
      <c r="A112" s="139" t="s">
        <v>261</v>
      </c>
      <c r="B112" s="130" t="s">
        <v>262</v>
      </c>
      <c r="C112" s="131" t="s">
        <v>192</v>
      </c>
      <c r="D112" s="140">
        <v>58.349999999999994</v>
      </c>
      <c r="E112" s="80"/>
      <c r="F112" s="206">
        <f>E112*D112</f>
        <v>0</v>
      </c>
    </row>
    <row r="113" spans="1:6" ht="42" x14ac:dyDescent="0.3">
      <c r="A113" s="147"/>
      <c r="B113" s="152" t="s">
        <v>263</v>
      </c>
      <c r="C113" s="131"/>
      <c r="D113" s="140"/>
      <c r="E113" s="80"/>
      <c r="F113" s="206"/>
    </row>
    <row r="114" spans="1:6" x14ac:dyDescent="0.3">
      <c r="A114" s="139" t="s">
        <v>264</v>
      </c>
      <c r="B114" s="130" t="s">
        <v>265</v>
      </c>
      <c r="C114" s="131" t="s">
        <v>192</v>
      </c>
      <c r="D114" s="140">
        <v>58.349999999999994</v>
      </c>
      <c r="E114" s="80"/>
      <c r="F114" s="206">
        <f>E114*D114</f>
        <v>0</v>
      </c>
    </row>
    <row r="115" spans="1:6" x14ac:dyDescent="0.3">
      <c r="A115" s="147"/>
      <c r="B115" s="130" t="s">
        <v>266</v>
      </c>
      <c r="C115" s="131"/>
      <c r="D115" s="140"/>
      <c r="E115" s="80"/>
      <c r="F115" s="206"/>
    </row>
    <row r="116" spans="1:6" x14ac:dyDescent="0.3">
      <c r="A116" s="139"/>
      <c r="B116" s="152" t="s">
        <v>267</v>
      </c>
      <c r="C116" s="131"/>
      <c r="D116" s="140"/>
      <c r="E116" s="80"/>
      <c r="F116" s="206"/>
    </row>
    <row r="117" spans="1:6" x14ac:dyDescent="0.3">
      <c r="A117" s="139" t="s">
        <v>268</v>
      </c>
      <c r="B117" s="130" t="s">
        <v>269</v>
      </c>
      <c r="C117" s="131" t="s">
        <v>192</v>
      </c>
      <c r="D117" s="140">
        <v>2.4</v>
      </c>
      <c r="E117" s="80"/>
      <c r="F117" s="206">
        <f t="shared" ref="F117:F122" si="8">E117*D117</f>
        <v>0</v>
      </c>
    </row>
    <row r="118" spans="1:6" x14ac:dyDescent="0.3">
      <c r="A118" s="139" t="s">
        <v>270</v>
      </c>
      <c r="B118" s="130" t="s">
        <v>271</v>
      </c>
      <c r="C118" s="131" t="s">
        <v>111</v>
      </c>
      <c r="D118" s="140">
        <v>2</v>
      </c>
      <c r="E118" s="80"/>
      <c r="F118" s="206">
        <f t="shared" si="8"/>
        <v>0</v>
      </c>
    </row>
    <row r="119" spans="1:6" x14ac:dyDescent="0.3">
      <c r="A119" s="139" t="s">
        <v>272</v>
      </c>
      <c r="B119" s="130" t="s">
        <v>273</v>
      </c>
      <c r="C119" s="131" t="s">
        <v>152</v>
      </c>
      <c r="D119" s="140">
        <v>8.3859999999999992</v>
      </c>
      <c r="E119" s="80"/>
      <c r="F119" s="206">
        <f t="shared" si="8"/>
        <v>0</v>
      </c>
    </row>
    <row r="120" spans="1:6" x14ac:dyDescent="0.3">
      <c r="A120" s="139" t="s">
        <v>274</v>
      </c>
      <c r="B120" s="130" t="s">
        <v>275</v>
      </c>
      <c r="C120" s="131" t="s">
        <v>152</v>
      </c>
      <c r="D120" s="140">
        <v>8.3859999999999992</v>
      </c>
      <c r="E120" s="80"/>
      <c r="F120" s="206">
        <f t="shared" si="8"/>
        <v>0</v>
      </c>
    </row>
    <row r="121" spans="1:6" x14ac:dyDescent="0.3">
      <c r="A121" s="139" t="s">
        <v>276</v>
      </c>
      <c r="B121" s="130" t="s">
        <v>277</v>
      </c>
      <c r="C121" s="131" t="s">
        <v>152</v>
      </c>
      <c r="D121" s="140">
        <v>8.3859999999999992</v>
      </c>
      <c r="E121" s="80"/>
      <c r="F121" s="206">
        <f t="shared" si="8"/>
        <v>0</v>
      </c>
    </row>
    <row r="122" spans="1:6" x14ac:dyDescent="0.3">
      <c r="A122" s="139" t="s">
        <v>278</v>
      </c>
      <c r="B122" s="130" t="s">
        <v>279</v>
      </c>
      <c r="C122" s="131" t="s">
        <v>152</v>
      </c>
      <c r="D122" s="140">
        <v>18.45</v>
      </c>
      <c r="E122" s="80"/>
      <c r="F122" s="206">
        <f t="shared" si="8"/>
        <v>0</v>
      </c>
    </row>
    <row r="123" spans="1:6" x14ac:dyDescent="0.3">
      <c r="A123" s="126">
        <v>3.5</v>
      </c>
      <c r="B123" s="127" t="s">
        <v>280</v>
      </c>
      <c r="C123" s="128"/>
      <c r="D123" s="129"/>
      <c r="E123" s="74"/>
      <c r="F123" s="202">
        <f>SUM(F124:F128)</f>
        <v>0</v>
      </c>
    </row>
    <row r="124" spans="1:6" ht="42" x14ac:dyDescent="0.3">
      <c r="A124" s="139"/>
      <c r="B124" s="152" t="s">
        <v>281</v>
      </c>
      <c r="C124" s="131"/>
      <c r="D124" s="140"/>
      <c r="E124" s="80"/>
      <c r="F124" s="206"/>
    </row>
    <row r="125" spans="1:6" ht="83.4" x14ac:dyDescent="0.3">
      <c r="A125" s="139"/>
      <c r="B125" s="152" t="s">
        <v>282</v>
      </c>
      <c r="C125" s="131"/>
      <c r="D125" s="140"/>
      <c r="E125" s="80"/>
      <c r="F125" s="206"/>
    </row>
    <row r="126" spans="1:6" x14ac:dyDescent="0.3">
      <c r="A126" s="139" t="s">
        <v>283</v>
      </c>
      <c r="B126" s="130" t="s">
        <v>284</v>
      </c>
      <c r="C126" s="131" t="s">
        <v>111</v>
      </c>
      <c r="D126" s="140">
        <v>1</v>
      </c>
      <c r="E126" s="80"/>
      <c r="F126" s="206">
        <f>E126*D126</f>
        <v>0</v>
      </c>
    </row>
    <row r="127" spans="1:6" x14ac:dyDescent="0.3">
      <c r="A127" s="139" t="s">
        <v>285</v>
      </c>
      <c r="B127" s="130" t="s">
        <v>286</v>
      </c>
      <c r="C127" s="131" t="s">
        <v>111</v>
      </c>
      <c r="D127" s="140">
        <v>1</v>
      </c>
      <c r="E127" s="80"/>
      <c r="F127" s="206">
        <f>E127*D127</f>
        <v>0</v>
      </c>
    </row>
    <row r="128" spans="1:6" x14ac:dyDescent="0.3">
      <c r="A128" s="139" t="s">
        <v>287</v>
      </c>
      <c r="B128" s="130" t="s">
        <v>288</v>
      </c>
      <c r="C128" s="131" t="s">
        <v>192</v>
      </c>
      <c r="D128" s="140">
        <v>3.36</v>
      </c>
      <c r="E128" s="80"/>
      <c r="F128" s="206">
        <f>E128*D128</f>
        <v>0</v>
      </c>
    </row>
    <row r="129" spans="1:6" x14ac:dyDescent="0.3">
      <c r="A129" s="126">
        <v>3.6</v>
      </c>
      <c r="B129" s="127" t="s">
        <v>289</v>
      </c>
      <c r="C129" s="128"/>
      <c r="D129" s="129"/>
      <c r="E129" s="74"/>
      <c r="F129" s="202">
        <f>SUM(F130:F145)</f>
        <v>0</v>
      </c>
    </row>
    <row r="130" spans="1:6" x14ac:dyDescent="0.3">
      <c r="A130" s="149"/>
      <c r="B130" s="148" t="s">
        <v>290</v>
      </c>
      <c r="C130" s="149"/>
      <c r="D130" s="150"/>
      <c r="E130" s="84"/>
      <c r="F130" s="207"/>
    </row>
    <row r="131" spans="1:6" x14ac:dyDescent="0.3">
      <c r="A131" s="139" t="s">
        <v>291</v>
      </c>
      <c r="B131" s="138" t="s">
        <v>292</v>
      </c>
      <c r="C131" s="145" t="s">
        <v>293</v>
      </c>
      <c r="D131" s="146">
        <v>3</v>
      </c>
      <c r="E131" s="84"/>
      <c r="F131" s="207">
        <f>D131*E131</f>
        <v>0</v>
      </c>
    </row>
    <row r="132" spans="1:6" x14ac:dyDescent="0.3">
      <c r="A132" s="139" t="s">
        <v>294</v>
      </c>
      <c r="B132" s="138" t="s">
        <v>295</v>
      </c>
      <c r="C132" s="145" t="s">
        <v>293</v>
      </c>
      <c r="D132" s="146">
        <v>2</v>
      </c>
      <c r="E132" s="84"/>
      <c r="F132" s="207">
        <f>D132*E132</f>
        <v>0</v>
      </c>
    </row>
    <row r="133" spans="1:6" x14ac:dyDescent="0.3">
      <c r="A133" s="147"/>
      <c r="B133" s="148" t="s">
        <v>296</v>
      </c>
      <c r="C133" s="149"/>
      <c r="D133" s="150"/>
      <c r="E133" s="84"/>
      <c r="F133" s="207"/>
    </row>
    <row r="134" spans="1:6" x14ac:dyDescent="0.3">
      <c r="A134" s="139" t="s">
        <v>297</v>
      </c>
      <c r="B134" s="138" t="s">
        <v>298</v>
      </c>
      <c r="C134" s="145" t="s">
        <v>293</v>
      </c>
      <c r="D134" s="146">
        <v>2</v>
      </c>
      <c r="E134" s="84"/>
      <c r="F134" s="207">
        <f>D134*E134</f>
        <v>0</v>
      </c>
    </row>
    <row r="135" spans="1:6" x14ac:dyDescent="0.3">
      <c r="A135" s="139" t="s">
        <v>299</v>
      </c>
      <c r="B135" s="138" t="s">
        <v>300</v>
      </c>
      <c r="C135" s="145" t="s">
        <v>293</v>
      </c>
      <c r="D135" s="146">
        <v>3</v>
      </c>
      <c r="E135" s="84"/>
      <c r="F135" s="207">
        <f>D135*E135</f>
        <v>0</v>
      </c>
    </row>
    <row r="136" spans="1:6" x14ac:dyDescent="0.3">
      <c r="A136" s="147"/>
      <c r="B136" s="148" t="s">
        <v>69</v>
      </c>
      <c r="C136" s="149"/>
      <c r="D136" s="150"/>
      <c r="E136" s="84"/>
      <c r="F136" s="207"/>
    </row>
    <row r="137" spans="1:6" x14ac:dyDescent="0.3">
      <c r="A137" s="139"/>
      <c r="B137" s="138" t="s">
        <v>301</v>
      </c>
      <c r="C137" s="145"/>
      <c r="D137" s="146"/>
      <c r="E137" s="84"/>
      <c r="F137" s="207"/>
    </row>
    <row r="138" spans="1:6" x14ac:dyDescent="0.3">
      <c r="A138" s="139" t="s">
        <v>302</v>
      </c>
      <c r="B138" s="138" t="s">
        <v>303</v>
      </c>
      <c r="C138" s="145" t="s">
        <v>304</v>
      </c>
      <c r="D138" s="146">
        <v>5</v>
      </c>
      <c r="E138" s="84"/>
      <c r="F138" s="207">
        <f>D138*E138</f>
        <v>0</v>
      </c>
    </row>
    <row r="139" spans="1:6" x14ac:dyDescent="0.3">
      <c r="A139" s="147"/>
      <c r="B139" s="148" t="s">
        <v>45</v>
      </c>
      <c r="C139" s="149"/>
      <c r="D139" s="150"/>
      <c r="E139" s="84"/>
      <c r="F139" s="207"/>
    </row>
    <row r="140" spans="1:6" x14ac:dyDescent="0.3">
      <c r="A140" s="139" t="s">
        <v>305</v>
      </c>
      <c r="B140" s="138" t="s">
        <v>306</v>
      </c>
      <c r="C140" s="145" t="s">
        <v>195</v>
      </c>
      <c r="D140" s="146">
        <v>1.236</v>
      </c>
      <c r="E140" s="84"/>
      <c r="F140" s="207">
        <f>D140*E140</f>
        <v>0</v>
      </c>
    </row>
    <row r="141" spans="1:6" x14ac:dyDescent="0.3">
      <c r="A141" s="139" t="s">
        <v>307</v>
      </c>
      <c r="B141" s="138" t="s">
        <v>308</v>
      </c>
      <c r="C141" s="145" t="s">
        <v>195</v>
      </c>
      <c r="D141" s="146">
        <v>5</v>
      </c>
      <c r="E141" s="84"/>
      <c r="F141" s="207">
        <f>D141*E141</f>
        <v>0</v>
      </c>
    </row>
    <row r="142" spans="1:6" x14ac:dyDescent="0.3">
      <c r="A142" s="147"/>
      <c r="B142" s="148" t="s">
        <v>309</v>
      </c>
      <c r="C142" s="149"/>
      <c r="D142" s="150"/>
      <c r="E142" s="84"/>
      <c r="F142" s="207"/>
    </row>
    <row r="143" spans="1:6" x14ac:dyDescent="0.3">
      <c r="A143" s="139" t="s">
        <v>310</v>
      </c>
      <c r="B143" s="138" t="s">
        <v>311</v>
      </c>
      <c r="C143" s="145" t="s">
        <v>312</v>
      </c>
      <c r="D143" s="146">
        <v>1</v>
      </c>
      <c r="E143" s="84"/>
      <c r="F143" s="207">
        <f>D143*E143</f>
        <v>0</v>
      </c>
    </row>
    <row r="144" spans="1:6" x14ac:dyDescent="0.3">
      <c r="A144" s="147"/>
      <c r="B144" s="148" t="s">
        <v>313</v>
      </c>
      <c r="C144" s="149"/>
      <c r="D144" s="150"/>
      <c r="E144" s="84"/>
      <c r="F144" s="207"/>
    </row>
    <row r="145" spans="1:6" x14ac:dyDescent="0.3">
      <c r="A145" s="139" t="s">
        <v>314</v>
      </c>
      <c r="B145" s="130" t="s">
        <v>315</v>
      </c>
      <c r="C145" s="131" t="s">
        <v>312</v>
      </c>
      <c r="D145" s="140">
        <v>1</v>
      </c>
      <c r="E145" s="80"/>
      <c r="F145" s="206">
        <f>D145*E145</f>
        <v>0</v>
      </c>
    </row>
    <row r="146" spans="1:6" ht="69.599999999999994" x14ac:dyDescent="0.3">
      <c r="A146" s="112" t="s">
        <v>316</v>
      </c>
      <c r="B146" s="113" t="s">
        <v>317</v>
      </c>
      <c r="C146" s="114"/>
      <c r="D146" s="115"/>
      <c r="E146" s="72"/>
      <c r="F146" s="200">
        <f>SUM(F147:F241)/2</f>
        <v>0</v>
      </c>
    </row>
    <row r="147" spans="1:6" x14ac:dyDescent="0.3">
      <c r="A147" s="126">
        <v>4.0999999999999996</v>
      </c>
      <c r="B147" s="127" t="s">
        <v>318</v>
      </c>
      <c r="C147" s="128"/>
      <c r="D147" s="129"/>
      <c r="E147" s="74"/>
      <c r="F147" s="202">
        <f>SUM(F148:F167)</f>
        <v>0</v>
      </c>
    </row>
    <row r="148" spans="1:6" ht="124.8" x14ac:dyDescent="0.3">
      <c r="A148" s="131" t="s">
        <v>319</v>
      </c>
      <c r="B148" s="130" t="s">
        <v>320</v>
      </c>
      <c r="C148" s="131" t="s">
        <v>148</v>
      </c>
      <c r="D148" s="131">
        <v>1</v>
      </c>
      <c r="E148" s="79"/>
      <c r="F148" s="206">
        <f t="shared" ref="F148:F158" si="9">D148*E148</f>
        <v>0</v>
      </c>
    </row>
    <row r="149" spans="1:6" ht="83.4" x14ac:dyDescent="0.3">
      <c r="A149" s="131" t="s">
        <v>321</v>
      </c>
      <c r="B149" s="130" t="s">
        <v>322</v>
      </c>
      <c r="C149" s="131" t="s">
        <v>148</v>
      </c>
      <c r="D149" s="131">
        <v>1</v>
      </c>
      <c r="E149" s="79"/>
      <c r="F149" s="206">
        <f t="shared" si="9"/>
        <v>0</v>
      </c>
    </row>
    <row r="150" spans="1:6" ht="28.2" x14ac:dyDescent="0.3">
      <c r="A150" s="131" t="s">
        <v>323</v>
      </c>
      <c r="B150" s="130" t="s">
        <v>324</v>
      </c>
      <c r="C150" s="131" t="s">
        <v>325</v>
      </c>
      <c r="D150" s="131">
        <v>3</v>
      </c>
      <c r="E150" s="81"/>
      <c r="F150" s="206">
        <f t="shared" si="9"/>
        <v>0</v>
      </c>
    </row>
    <row r="151" spans="1:6" ht="111" x14ac:dyDescent="0.3">
      <c r="A151" s="131" t="s">
        <v>326</v>
      </c>
      <c r="B151" s="130" t="s">
        <v>327</v>
      </c>
      <c r="C151" s="131" t="s">
        <v>148</v>
      </c>
      <c r="D151" s="131">
        <v>1</v>
      </c>
      <c r="E151" s="79"/>
      <c r="F151" s="206">
        <f t="shared" si="9"/>
        <v>0</v>
      </c>
    </row>
    <row r="152" spans="1:6" ht="138.6" x14ac:dyDescent="0.3">
      <c r="A152" s="131" t="s">
        <v>328</v>
      </c>
      <c r="B152" s="130" t="s">
        <v>329</v>
      </c>
      <c r="C152" s="131" t="s">
        <v>111</v>
      </c>
      <c r="D152" s="131">
        <v>1</v>
      </c>
      <c r="E152" s="79"/>
      <c r="F152" s="206">
        <f t="shared" si="9"/>
        <v>0</v>
      </c>
    </row>
    <row r="153" spans="1:6" ht="55.8" x14ac:dyDescent="0.3">
      <c r="A153" s="131" t="s">
        <v>330</v>
      </c>
      <c r="B153" s="130" t="s">
        <v>331</v>
      </c>
      <c r="C153" s="131" t="s">
        <v>152</v>
      </c>
      <c r="D153" s="131">
        <v>300</v>
      </c>
      <c r="E153" s="81"/>
      <c r="F153" s="206">
        <f t="shared" si="9"/>
        <v>0</v>
      </c>
    </row>
    <row r="154" spans="1:6" x14ac:dyDescent="0.3">
      <c r="A154" s="147"/>
      <c r="B154" s="156" t="s">
        <v>332</v>
      </c>
      <c r="C154" s="157"/>
      <c r="D154" s="154"/>
      <c r="E154" s="88"/>
      <c r="F154" s="208"/>
    </row>
    <row r="155" spans="1:6" ht="42" x14ac:dyDescent="0.3">
      <c r="A155" s="131" t="s">
        <v>333</v>
      </c>
      <c r="B155" s="138" t="s">
        <v>334</v>
      </c>
      <c r="C155" s="145" t="s">
        <v>335</v>
      </c>
      <c r="D155" s="145">
        <v>1</v>
      </c>
      <c r="E155" s="85"/>
      <c r="F155" s="207">
        <f t="shared" si="9"/>
        <v>0</v>
      </c>
    </row>
    <row r="156" spans="1:6" ht="42" x14ac:dyDescent="0.3">
      <c r="A156" s="131" t="s">
        <v>336</v>
      </c>
      <c r="B156" s="138" t="s">
        <v>337</v>
      </c>
      <c r="C156" s="145" t="s">
        <v>192</v>
      </c>
      <c r="D156" s="145">
        <v>110.25</v>
      </c>
      <c r="E156" s="85"/>
      <c r="F156" s="207">
        <f t="shared" si="9"/>
        <v>0</v>
      </c>
    </row>
    <row r="157" spans="1:6" x14ac:dyDescent="0.3">
      <c r="A157" s="147"/>
      <c r="B157" s="151" t="s">
        <v>338</v>
      </c>
      <c r="C157" s="157"/>
      <c r="D157" s="154"/>
      <c r="E157" s="88"/>
      <c r="F157" s="208"/>
    </row>
    <row r="158" spans="1:6" ht="28.2" x14ac:dyDescent="0.3">
      <c r="A158" s="131" t="s">
        <v>339</v>
      </c>
      <c r="B158" s="130" t="s">
        <v>340</v>
      </c>
      <c r="C158" s="131" t="s">
        <v>187</v>
      </c>
      <c r="D158" s="131">
        <v>1</v>
      </c>
      <c r="E158" s="81"/>
      <c r="F158" s="206">
        <f t="shared" si="9"/>
        <v>0</v>
      </c>
    </row>
    <row r="159" spans="1:6" x14ac:dyDescent="0.3">
      <c r="B159" s="148" t="s">
        <v>341</v>
      </c>
      <c r="C159" s="145"/>
      <c r="D159" s="137"/>
      <c r="E159" s="101"/>
      <c r="F159" s="209"/>
    </row>
    <row r="160" spans="1:6" ht="55.8" x14ac:dyDescent="0.3">
      <c r="A160" s="141"/>
      <c r="B160" s="152" t="s">
        <v>342</v>
      </c>
      <c r="C160" s="131"/>
      <c r="D160" s="131"/>
      <c r="E160" s="80"/>
      <c r="F160" s="206"/>
    </row>
    <row r="161" spans="1:6" x14ac:dyDescent="0.3">
      <c r="A161" s="131" t="s">
        <v>343</v>
      </c>
      <c r="B161" s="130" t="s">
        <v>344</v>
      </c>
      <c r="C161" s="145" t="s">
        <v>345</v>
      </c>
      <c r="D161" s="145">
        <v>1</v>
      </c>
      <c r="E161" s="104"/>
      <c r="F161" s="210">
        <f>D161*E161</f>
        <v>0</v>
      </c>
    </row>
    <row r="162" spans="1:6" x14ac:dyDescent="0.3">
      <c r="A162" s="131" t="s">
        <v>346</v>
      </c>
      <c r="B162" s="158" t="s">
        <v>347</v>
      </c>
      <c r="C162" s="131" t="s">
        <v>192</v>
      </c>
      <c r="D162" s="131">
        <f>0.65*0.9*4</f>
        <v>2.3400000000000003</v>
      </c>
      <c r="E162" s="80"/>
      <c r="F162" s="210">
        <f>D162*E162</f>
        <v>0</v>
      </c>
    </row>
    <row r="163" spans="1:6" x14ac:dyDescent="0.3">
      <c r="A163" s="159"/>
      <c r="B163" s="160" t="s">
        <v>348</v>
      </c>
      <c r="C163" s="131"/>
      <c r="D163" s="131"/>
      <c r="E163" s="80"/>
      <c r="F163" s="210"/>
    </row>
    <row r="164" spans="1:6" x14ac:dyDescent="0.3">
      <c r="A164" s="131" t="s">
        <v>349</v>
      </c>
      <c r="B164" s="130" t="s">
        <v>350</v>
      </c>
      <c r="C164" s="161" t="s">
        <v>195</v>
      </c>
      <c r="D164" s="131">
        <f>0.2*0.9*4*0.15</f>
        <v>0.10800000000000001</v>
      </c>
      <c r="E164" s="80"/>
      <c r="F164" s="210">
        <f>D164*E164</f>
        <v>0</v>
      </c>
    </row>
    <row r="165" spans="1:6" x14ac:dyDescent="0.3">
      <c r="A165" s="131" t="s">
        <v>351</v>
      </c>
      <c r="B165" s="130" t="s">
        <v>352</v>
      </c>
      <c r="C165" s="131" t="s">
        <v>195</v>
      </c>
      <c r="D165" s="131">
        <f>0.35*0.9*0.9</f>
        <v>0.28350000000000003</v>
      </c>
      <c r="E165" s="80"/>
      <c r="F165" s="210">
        <f>D165*E165</f>
        <v>0</v>
      </c>
    </row>
    <row r="166" spans="1:6" x14ac:dyDescent="0.3">
      <c r="A166" s="159"/>
      <c r="B166" s="155" t="s">
        <v>353</v>
      </c>
      <c r="C166" s="131"/>
      <c r="D166" s="131"/>
      <c r="E166" s="80"/>
      <c r="F166" s="210"/>
    </row>
    <row r="167" spans="1:6" ht="28.8" x14ac:dyDescent="0.3">
      <c r="A167" s="131" t="s">
        <v>354</v>
      </c>
      <c r="B167" s="162" t="s">
        <v>355</v>
      </c>
      <c r="C167" s="131" t="s">
        <v>192</v>
      </c>
      <c r="D167" s="131">
        <f>0.6*0.6</f>
        <v>0.36</v>
      </c>
      <c r="E167" s="80"/>
      <c r="F167" s="210">
        <f>D167*E167</f>
        <v>0</v>
      </c>
    </row>
    <row r="168" spans="1:6" ht="28.2" x14ac:dyDescent="0.3">
      <c r="A168" s="126">
        <v>4.2</v>
      </c>
      <c r="B168" s="127" t="s">
        <v>356</v>
      </c>
      <c r="C168" s="128"/>
      <c r="D168" s="129"/>
      <c r="E168" s="74"/>
      <c r="F168" s="202">
        <f>SUM(F173:F202)</f>
        <v>0</v>
      </c>
    </row>
    <row r="169" spans="1:6" x14ac:dyDescent="0.3">
      <c r="A169" s="139"/>
      <c r="B169" s="163" t="s">
        <v>357</v>
      </c>
      <c r="C169" s="139"/>
      <c r="D169" s="139"/>
      <c r="E169" s="80"/>
      <c r="F169" s="206"/>
    </row>
    <row r="170" spans="1:6" x14ac:dyDescent="0.3">
      <c r="A170" s="154"/>
      <c r="B170" s="164" t="s">
        <v>358</v>
      </c>
      <c r="C170" s="157"/>
      <c r="D170" s="154"/>
      <c r="E170" s="89"/>
      <c r="F170" s="208"/>
    </row>
    <row r="171" spans="1:6" x14ac:dyDescent="0.3">
      <c r="A171" s="154"/>
      <c r="B171" s="164" t="s">
        <v>359</v>
      </c>
      <c r="C171" s="157"/>
      <c r="D171" s="154"/>
      <c r="E171" s="89"/>
      <c r="F171" s="208"/>
    </row>
    <row r="172" spans="1:6" x14ac:dyDescent="0.3">
      <c r="A172" s="154"/>
      <c r="B172" s="164" t="s">
        <v>360</v>
      </c>
      <c r="C172" s="157"/>
      <c r="D172" s="154"/>
      <c r="E172" s="89"/>
      <c r="F172" s="208"/>
    </row>
    <row r="173" spans="1:6" x14ac:dyDescent="0.3">
      <c r="A173" s="145"/>
      <c r="B173" s="138" t="s">
        <v>290</v>
      </c>
      <c r="C173" s="145"/>
      <c r="D173" s="165"/>
      <c r="E173" s="84"/>
      <c r="F173" s="207"/>
    </row>
    <row r="174" spans="1:6" ht="28.2" x14ac:dyDescent="0.3">
      <c r="A174" s="166" t="s">
        <v>361</v>
      </c>
      <c r="B174" s="151" t="s">
        <v>362</v>
      </c>
      <c r="C174" s="144" t="s">
        <v>195</v>
      </c>
      <c r="D174" s="167">
        <v>1.42</v>
      </c>
      <c r="E174" s="90"/>
      <c r="F174" s="207">
        <f>D174*E174</f>
        <v>0</v>
      </c>
    </row>
    <row r="175" spans="1:6" x14ac:dyDescent="0.3">
      <c r="A175" s="166" t="s">
        <v>363</v>
      </c>
      <c r="B175" s="151" t="s">
        <v>364</v>
      </c>
      <c r="C175" s="144" t="s">
        <v>195</v>
      </c>
      <c r="D175" s="167">
        <v>1.39</v>
      </c>
      <c r="E175" s="90"/>
      <c r="F175" s="207">
        <f t="shared" ref="F175:F202" si="10">D175*E175</f>
        <v>0</v>
      </c>
    </row>
    <row r="176" spans="1:6" x14ac:dyDescent="0.3">
      <c r="A176" s="145"/>
      <c r="B176" s="148" t="s">
        <v>365</v>
      </c>
      <c r="C176" s="145"/>
      <c r="D176" s="165"/>
      <c r="E176" s="84"/>
      <c r="F176" s="207"/>
    </row>
    <row r="177" spans="1:6" x14ac:dyDescent="0.3">
      <c r="A177" s="154"/>
      <c r="B177" s="168" t="s">
        <v>366</v>
      </c>
      <c r="C177" s="157"/>
      <c r="D177" s="154"/>
      <c r="E177" s="89"/>
      <c r="F177" s="208"/>
    </row>
    <row r="178" spans="1:6" x14ac:dyDescent="0.3">
      <c r="A178" s="169" t="s">
        <v>367</v>
      </c>
      <c r="B178" s="151" t="s">
        <v>368</v>
      </c>
      <c r="C178" s="144" t="s">
        <v>195</v>
      </c>
      <c r="D178" s="169">
        <v>0.1</v>
      </c>
      <c r="E178" s="90"/>
      <c r="F178" s="207">
        <f t="shared" si="10"/>
        <v>0</v>
      </c>
    </row>
    <row r="179" spans="1:6" x14ac:dyDescent="0.3">
      <c r="A179" s="170"/>
      <c r="B179" s="164" t="s">
        <v>369</v>
      </c>
      <c r="C179" s="157"/>
      <c r="D179" s="154"/>
      <c r="E179" s="89"/>
      <c r="F179" s="208"/>
    </row>
    <row r="180" spans="1:6" x14ac:dyDescent="0.3">
      <c r="A180" s="169" t="s">
        <v>370</v>
      </c>
      <c r="B180" s="151" t="s">
        <v>371</v>
      </c>
      <c r="C180" s="144" t="s">
        <v>195</v>
      </c>
      <c r="D180" s="169">
        <f>1.323</f>
        <v>1.323</v>
      </c>
      <c r="E180" s="90"/>
      <c r="F180" s="207">
        <f t="shared" ref="F180" si="11">D180*E180</f>
        <v>0</v>
      </c>
    </row>
    <row r="181" spans="1:6" x14ac:dyDescent="0.3">
      <c r="A181" s="170"/>
      <c r="B181" s="164" t="s">
        <v>232</v>
      </c>
      <c r="C181" s="157"/>
      <c r="D181" s="154"/>
      <c r="E181" s="89"/>
      <c r="F181" s="208"/>
    </row>
    <row r="182" spans="1:6" x14ac:dyDescent="0.3">
      <c r="A182" s="169" t="s">
        <v>372</v>
      </c>
      <c r="B182" s="151" t="s">
        <v>373</v>
      </c>
      <c r="C182" s="144" t="s">
        <v>192</v>
      </c>
      <c r="D182" s="171">
        <v>18.899999999999999</v>
      </c>
      <c r="E182" s="84"/>
      <c r="F182" s="207">
        <f t="shared" si="10"/>
        <v>0</v>
      </c>
    </row>
    <row r="183" spans="1:6" x14ac:dyDescent="0.3">
      <c r="A183" s="145"/>
      <c r="B183" s="138" t="s">
        <v>374</v>
      </c>
      <c r="C183" s="145"/>
      <c r="D183" s="165"/>
      <c r="E183" s="84"/>
      <c r="F183" s="207"/>
    </row>
    <row r="184" spans="1:6" ht="28.8" x14ac:dyDescent="0.3">
      <c r="A184" s="154"/>
      <c r="B184" s="168" t="s">
        <v>375</v>
      </c>
      <c r="C184" s="157"/>
      <c r="D184" s="154"/>
      <c r="E184" s="89"/>
      <c r="F184" s="208"/>
    </row>
    <row r="185" spans="1:6" ht="55.8" x14ac:dyDescent="0.3">
      <c r="A185" s="154"/>
      <c r="B185" s="164" t="s">
        <v>376</v>
      </c>
      <c r="C185" s="157"/>
      <c r="D185" s="154"/>
      <c r="E185" s="89"/>
      <c r="F185" s="208"/>
    </row>
    <row r="186" spans="1:6" ht="42" x14ac:dyDescent="0.3">
      <c r="A186" s="172" t="s">
        <v>377</v>
      </c>
      <c r="B186" s="151" t="s">
        <v>378</v>
      </c>
      <c r="C186" s="154" t="s">
        <v>152</v>
      </c>
      <c r="D186" s="171">
        <v>63</v>
      </c>
      <c r="E186" s="91"/>
      <c r="F186" s="207">
        <f t="shared" si="10"/>
        <v>0</v>
      </c>
    </row>
    <row r="187" spans="1:6" ht="28.2" x14ac:dyDescent="0.3">
      <c r="A187" s="172" t="s">
        <v>379</v>
      </c>
      <c r="B187" s="151" t="s">
        <v>380</v>
      </c>
      <c r="C187" s="144" t="s">
        <v>345</v>
      </c>
      <c r="D187" s="171">
        <v>8</v>
      </c>
      <c r="E187" s="91"/>
      <c r="F187" s="207">
        <f t="shared" si="10"/>
        <v>0</v>
      </c>
    </row>
    <row r="188" spans="1:6" x14ac:dyDescent="0.3">
      <c r="A188" s="154"/>
      <c r="B188" s="173" t="s">
        <v>381</v>
      </c>
      <c r="C188" s="157"/>
      <c r="D188" s="154"/>
      <c r="E188" s="89"/>
      <c r="F188" s="208"/>
    </row>
    <row r="189" spans="1:6" ht="28.2" x14ac:dyDescent="0.3">
      <c r="A189" s="172" t="s">
        <v>382</v>
      </c>
      <c r="B189" s="151" t="s">
        <v>383</v>
      </c>
      <c r="C189" s="154" t="s">
        <v>152</v>
      </c>
      <c r="D189" s="171">
        <v>40</v>
      </c>
      <c r="E189" s="91"/>
      <c r="F189" s="207">
        <f t="shared" si="10"/>
        <v>0</v>
      </c>
    </row>
    <row r="190" spans="1:6" ht="28.2" x14ac:dyDescent="0.3">
      <c r="A190" s="172" t="s">
        <v>384</v>
      </c>
      <c r="B190" s="151" t="s">
        <v>385</v>
      </c>
      <c r="C190" s="154" t="s">
        <v>152</v>
      </c>
      <c r="D190" s="171">
        <v>40</v>
      </c>
      <c r="E190" s="91"/>
      <c r="F190" s="207">
        <f t="shared" si="10"/>
        <v>0</v>
      </c>
    </row>
    <row r="191" spans="1:6" x14ac:dyDescent="0.3">
      <c r="A191" s="170"/>
      <c r="B191" s="173" t="s">
        <v>386</v>
      </c>
      <c r="C191" s="157"/>
      <c r="D191" s="154"/>
      <c r="E191" s="89"/>
      <c r="F191" s="208"/>
    </row>
    <row r="192" spans="1:6" ht="42" x14ac:dyDescent="0.3">
      <c r="A192" s="172" t="s">
        <v>387</v>
      </c>
      <c r="B192" s="151" t="s">
        <v>388</v>
      </c>
      <c r="C192" s="154" t="s">
        <v>152</v>
      </c>
      <c r="D192" s="171">
        <v>40</v>
      </c>
      <c r="E192" s="91"/>
      <c r="F192" s="207">
        <f t="shared" si="10"/>
        <v>0</v>
      </c>
    </row>
    <row r="193" spans="1:6" x14ac:dyDescent="0.3">
      <c r="A193" s="170"/>
      <c r="B193" s="173" t="s">
        <v>389</v>
      </c>
      <c r="C193" s="157"/>
      <c r="D193" s="154"/>
      <c r="E193" s="89"/>
      <c r="F193" s="208"/>
    </row>
    <row r="194" spans="1:6" ht="42" x14ac:dyDescent="0.3">
      <c r="A194" s="172" t="s">
        <v>390</v>
      </c>
      <c r="B194" s="151" t="s">
        <v>391</v>
      </c>
      <c r="C194" s="144" t="s">
        <v>152</v>
      </c>
      <c r="D194" s="171">
        <v>40</v>
      </c>
      <c r="E194" s="91"/>
      <c r="F194" s="207">
        <f t="shared" si="10"/>
        <v>0</v>
      </c>
    </row>
    <row r="195" spans="1:6" ht="28.2" x14ac:dyDescent="0.3">
      <c r="A195" s="172" t="s">
        <v>392</v>
      </c>
      <c r="B195" s="151" t="s">
        <v>393</v>
      </c>
      <c r="C195" s="144" t="s">
        <v>152</v>
      </c>
      <c r="D195" s="171">
        <v>120</v>
      </c>
      <c r="E195" s="91"/>
      <c r="F195" s="207">
        <f t="shared" si="10"/>
        <v>0</v>
      </c>
    </row>
    <row r="196" spans="1:6" x14ac:dyDescent="0.3">
      <c r="A196" s="170"/>
      <c r="B196" s="173" t="s">
        <v>394</v>
      </c>
      <c r="C196" s="144"/>
      <c r="D196" s="171"/>
      <c r="E196" s="91"/>
      <c r="F196" s="207"/>
    </row>
    <row r="197" spans="1:6" ht="28.2" x14ac:dyDescent="0.3">
      <c r="A197" s="172" t="s">
        <v>395</v>
      </c>
      <c r="B197" s="151" t="s">
        <v>396</v>
      </c>
      <c r="C197" s="144" t="s">
        <v>152</v>
      </c>
      <c r="D197" s="171">
        <v>78</v>
      </c>
      <c r="E197" s="91"/>
      <c r="F197" s="207">
        <f>D197*E197</f>
        <v>0</v>
      </c>
    </row>
    <row r="198" spans="1:6" x14ac:dyDescent="0.3">
      <c r="A198" s="170"/>
      <c r="B198" s="164" t="s">
        <v>397</v>
      </c>
      <c r="C198" s="157"/>
      <c r="D198" s="154"/>
      <c r="E198" s="89"/>
      <c r="F198" s="208"/>
    </row>
    <row r="199" spans="1:6" x14ac:dyDescent="0.3">
      <c r="A199" s="174"/>
      <c r="B199" s="175" t="s">
        <v>398</v>
      </c>
      <c r="C199" s="143"/>
      <c r="D199" s="174"/>
      <c r="E199" s="92"/>
      <c r="F199" s="211"/>
    </row>
    <row r="200" spans="1:6" ht="55.8" x14ac:dyDescent="0.3">
      <c r="A200" s="174"/>
      <c r="B200" s="175" t="s">
        <v>399</v>
      </c>
      <c r="C200" s="143"/>
      <c r="D200" s="174"/>
      <c r="E200" s="92"/>
      <c r="F200" s="211"/>
    </row>
    <row r="201" spans="1:6" ht="55.8" x14ac:dyDescent="0.3">
      <c r="A201" s="174"/>
      <c r="B201" s="175" t="s">
        <v>400</v>
      </c>
      <c r="C201" s="143"/>
      <c r="D201" s="174"/>
      <c r="E201" s="92"/>
      <c r="F201" s="211"/>
    </row>
    <row r="202" spans="1:6" ht="28.2" x14ac:dyDescent="0.3">
      <c r="A202" s="176" t="s">
        <v>401</v>
      </c>
      <c r="B202" s="142" t="s">
        <v>402</v>
      </c>
      <c r="C202" s="139" t="s">
        <v>345</v>
      </c>
      <c r="D202" s="139">
        <v>1</v>
      </c>
      <c r="E202" s="80"/>
      <c r="F202" s="206">
        <f t="shared" si="10"/>
        <v>0</v>
      </c>
    </row>
    <row r="203" spans="1:6" x14ac:dyDescent="0.3">
      <c r="A203" s="126">
        <v>4.3</v>
      </c>
      <c r="B203" s="127" t="s">
        <v>403</v>
      </c>
      <c r="C203" s="128"/>
      <c r="D203" s="129"/>
      <c r="E203" s="74"/>
      <c r="F203" s="202">
        <f>SUM(F204:F241)</f>
        <v>0</v>
      </c>
    </row>
    <row r="204" spans="1:6" x14ac:dyDescent="0.3">
      <c r="A204" s="170"/>
      <c r="B204" s="138" t="s">
        <v>190</v>
      </c>
      <c r="C204" s="145"/>
      <c r="D204" s="177"/>
      <c r="E204" s="106"/>
      <c r="F204" s="177"/>
    </row>
    <row r="205" spans="1:6" x14ac:dyDescent="0.3">
      <c r="A205" s="154" t="s">
        <v>404</v>
      </c>
      <c r="B205" s="138" t="s">
        <v>39</v>
      </c>
      <c r="C205" s="145" t="s">
        <v>192</v>
      </c>
      <c r="D205" s="146">
        <v>472.63499999999999</v>
      </c>
      <c r="E205" s="85"/>
      <c r="F205" s="207">
        <f>D205*E205</f>
        <v>0</v>
      </c>
    </row>
    <row r="206" spans="1:6" ht="28.2" x14ac:dyDescent="0.3">
      <c r="A206" s="154" t="s">
        <v>405</v>
      </c>
      <c r="B206" s="138" t="s">
        <v>40</v>
      </c>
      <c r="C206" s="145" t="s">
        <v>195</v>
      </c>
      <c r="D206" s="146">
        <v>6.7049999999999992</v>
      </c>
      <c r="E206" s="83"/>
      <c r="F206" s="207">
        <f>D206*E206</f>
        <v>0</v>
      </c>
    </row>
    <row r="207" spans="1:6" x14ac:dyDescent="0.3">
      <c r="A207" s="170"/>
      <c r="B207" s="138" t="s">
        <v>198</v>
      </c>
      <c r="C207" s="145"/>
      <c r="D207" s="177"/>
      <c r="E207" s="105"/>
      <c r="F207" s="177"/>
    </row>
    <row r="208" spans="1:6" x14ac:dyDescent="0.3">
      <c r="A208" s="154" t="s">
        <v>406</v>
      </c>
      <c r="B208" s="138" t="s">
        <v>42</v>
      </c>
      <c r="C208" s="145" t="s">
        <v>195</v>
      </c>
      <c r="D208" s="146">
        <v>3.3524999999999996</v>
      </c>
      <c r="E208" s="85"/>
      <c r="F208" s="207">
        <f>D208*E208</f>
        <v>0</v>
      </c>
    </row>
    <row r="209" spans="1:6" x14ac:dyDescent="0.3">
      <c r="A209" s="170"/>
      <c r="B209" s="138" t="s">
        <v>201</v>
      </c>
      <c r="C209" s="145"/>
      <c r="D209" s="177"/>
      <c r="E209" s="105"/>
      <c r="F209" s="177"/>
    </row>
    <row r="210" spans="1:6" ht="28.2" x14ac:dyDescent="0.3">
      <c r="A210" s="154" t="s">
        <v>407</v>
      </c>
      <c r="B210" s="151" t="s">
        <v>44</v>
      </c>
      <c r="C210" s="145" t="s">
        <v>195</v>
      </c>
      <c r="D210" s="146">
        <v>3.3524999999999996</v>
      </c>
      <c r="E210" s="85"/>
      <c r="F210" s="207">
        <f>D210*E210</f>
        <v>0</v>
      </c>
    </row>
    <row r="211" spans="1:6" x14ac:dyDescent="0.3">
      <c r="A211" s="170"/>
      <c r="B211" s="138" t="s">
        <v>45</v>
      </c>
      <c r="C211" s="145"/>
      <c r="D211" s="177"/>
      <c r="E211" s="105"/>
      <c r="F211" s="177"/>
    </row>
    <row r="212" spans="1:6" ht="28.2" x14ac:dyDescent="0.3">
      <c r="A212" s="154" t="s">
        <v>408</v>
      </c>
      <c r="B212" s="138" t="s">
        <v>409</v>
      </c>
      <c r="C212" s="145" t="s">
        <v>195</v>
      </c>
      <c r="D212" s="146">
        <v>25.280250000000002</v>
      </c>
      <c r="E212" s="85"/>
      <c r="F212" s="207">
        <f>D212*E212</f>
        <v>0</v>
      </c>
    </row>
    <row r="213" spans="1:6" x14ac:dyDescent="0.3">
      <c r="A213" s="170"/>
      <c r="B213" s="138" t="s">
        <v>47</v>
      </c>
      <c r="C213" s="145"/>
      <c r="D213" s="177"/>
      <c r="E213" s="105"/>
      <c r="F213" s="177"/>
    </row>
    <row r="214" spans="1:6" ht="42" x14ac:dyDescent="0.3">
      <c r="A214" s="154" t="s">
        <v>410</v>
      </c>
      <c r="B214" s="138" t="s">
        <v>48</v>
      </c>
      <c r="C214" s="145" t="s">
        <v>192</v>
      </c>
      <c r="D214" s="146">
        <v>56.135000000000005</v>
      </c>
      <c r="E214" s="85"/>
      <c r="F214" s="207">
        <f>D214*E214</f>
        <v>0</v>
      </c>
    </row>
    <row r="215" spans="1:6" x14ac:dyDescent="0.3">
      <c r="A215" s="170"/>
      <c r="B215" s="138" t="s">
        <v>208</v>
      </c>
      <c r="C215" s="145"/>
      <c r="D215" s="177"/>
      <c r="E215" s="105"/>
      <c r="F215" s="177"/>
    </row>
    <row r="216" spans="1:6" ht="28.2" x14ac:dyDescent="0.3">
      <c r="A216" s="154" t="s">
        <v>411</v>
      </c>
      <c r="B216" s="138" t="s">
        <v>50</v>
      </c>
      <c r="C216" s="145" t="s">
        <v>192</v>
      </c>
      <c r="D216" s="146">
        <v>60.95000000000001</v>
      </c>
      <c r="E216" s="85"/>
      <c r="F216" s="207">
        <f>D216*E216</f>
        <v>0</v>
      </c>
    </row>
    <row r="217" spans="1:6" x14ac:dyDescent="0.3">
      <c r="A217" s="170"/>
      <c r="B217" s="138" t="s">
        <v>211</v>
      </c>
      <c r="C217" s="145"/>
      <c r="D217" s="177"/>
      <c r="E217" s="105"/>
      <c r="F217" s="177"/>
    </row>
    <row r="218" spans="1:6" x14ac:dyDescent="0.3">
      <c r="A218" s="147"/>
      <c r="B218" s="153" t="s">
        <v>213</v>
      </c>
      <c r="C218" s="145"/>
      <c r="D218" s="146"/>
      <c r="E218" s="84"/>
      <c r="F218" s="207"/>
    </row>
    <row r="219" spans="1:6" x14ac:dyDescent="0.3">
      <c r="A219" s="154" t="s">
        <v>412</v>
      </c>
      <c r="B219" s="138" t="s">
        <v>413</v>
      </c>
      <c r="C219" s="145" t="s">
        <v>195</v>
      </c>
      <c r="D219" s="146">
        <v>0.44700000000000001</v>
      </c>
      <c r="E219" s="84"/>
      <c r="F219" s="207">
        <f>D219*E219</f>
        <v>0</v>
      </c>
    </row>
    <row r="220" spans="1:6" x14ac:dyDescent="0.3">
      <c r="A220" s="147"/>
      <c r="B220" s="153" t="s">
        <v>54</v>
      </c>
      <c r="C220" s="145"/>
      <c r="D220" s="146"/>
      <c r="E220" s="84"/>
      <c r="F220" s="207"/>
    </row>
    <row r="221" spans="1:6" x14ac:dyDescent="0.3">
      <c r="A221" s="154" t="s">
        <v>414</v>
      </c>
      <c r="B221" s="138" t="s">
        <v>55</v>
      </c>
      <c r="C221" s="145" t="s">
        <v>195</v>
      </c>
      <c r="D221" s="146">
        <v>1.788</v>
      </c>
      <c r="E221" s="84"/>
      <c r="F221" s="207">
        <f>D221*E221</f>
        <v>0</v>
      </c>
    </row>
    <row r="222" spans="1:6" x14ac:dyDescent="0.3">
      <c r="A222" s="154" t="s">
        <v>415</v>
      </c>
      <c r="B222" s="138" t="s">
        <v>416</v>
      </c>
      <c r="C222" s="145" t="s">
        <v>195</v>
      </c>
      <c r="D222" s="146">
        <v>3.129</v>
      </c>
      <c r="E222" s="84"/>
      <c r="F222" s="207">
        <f>D222*E222</f>
        <v>0</v>
      </c>
    </row>
    <row r="223" spans="1:6" x14ac:dyDescent="0.3">
      <c r="A223" s="154" t="s">
        <v>417</v>
      </c>
      <c r="B223" s="138" t="s">
        <v>57</v>
      </c>
      <c r="C223" s="145" t="s">
        <v>195</v>
      </c>
      <c r="D223" s="146">
        <v>0.69</v>
      </c>
      <c r="E223" s="84"/>
      <c r="F223" s="207">
        <f t="shared" ref="F223:F224" si="12">D223*E223</f>
        <v>0</v>
      </c>
    </row>
    <row r="224" spans="1:6" x14ac:dyDescent="0.3">
      <c r="A224" s="154" t="s">
        <v>418</v>
      </c>
      <c r="B224" s="138" t="s">
        <v>58</v>
      </c>
      <c r="C224" s="145" t="s">
        <v>195</v>
      </c>
      <c r="D224" s="146">
        <v>3.5250000000000004</v>
      </c>
      <c r="E224" s="84"/>
      <c r="F224" s="207">
        <f t="shared" si="12"/>
        <v>0</v>
      </c>
    </row>
    <row r="225" spans="1:6" x14ac:dyDescent="0.3">
      <c r="A225" s="147"/>
      <c r="B225" s="138" t="s">
        <v>226</v>
      </c>
      <c r="C225" s="145"/>
      <c r="D225" s="177"/>
      <c r="E225" s="105"/>
      <c r="F225" s="177"/>
    </row>
    <row r="226" spans="1:6" ht="28.2" x14ac:dyDescent="0.3">
      <c r="A226" s="154"/>
      <c r="B226" s="153" t="s">
        <v>60</v>
      </c>
      <c r="C226" s="145"/>
      <c r="D226" s="146"/>
      <c r="E226" s="84"/>
      <c r="F226" s="207"/>
    </row>
    <row r="227" spans="1:6" x14ac:dyDescent="0.3">
      <c r="A227" s="154" t="s">
        <v>419</v>
      </c>
      <c r="B227" s="153" t="s">
        <v>61</v>
      </c>
      <c r="C227" s="145" t="s">
        <v>34</v>
      </c>
      <c r="D227" s="146">
        <v>111.82449999999999</v>
      </c>
      <c r="E227" s="84"/>
      <c r="F227" s="207">
        <f>D227*E227</f>
        <v>0</v>
      </c>
    </row>
    <row r="228" spans="1:6" x14ac:dyDescent="0.3">
      <c r="A228" s="154" t="s">
        <v>420</v>
      </c>
      <c r="B228" s="153" t="s">
        <v>62</v>
      </c>
      <c r="C228" s="145" t="s">
        <v>34</v>
      </c>
      <c r="D228" s="146">
        <v>194.26150000000004</v>
      </c>
      <c r="E228" s="84"/>
      <c r="F228" s="207">
        <f>D228*E228</f>
        <v>0</v>
      </c>
    </row>
    <row r="229" spans="1:6" ht="28.2" x14ac:dyDescent="0.3">
      <c r="A229" s="147"/>
      <c r="B229" s="153" t="s">
        <v>63</v>
      </c>
      <c r="C229" s="145"/>
      <c r="D229" s="146"/>
      <c r="E229" s="84"/>
      <c r="F229" s="207"/>
    </row>
    <row r="230" spans="1:6" x14ac:dyDescent="0.3">
      <c r="A230" s="154" t="s">
        <v>421</v>
      </c>
      <c r="B230" s="138" t="s">
        <v>64</v>
      </c>
      <c r="C230" s="145" t="s">
        <v>192</v>
      </c>
      <c r="D230" s="146">
        <v>6.8999999999999995</v>
      </c>
      <c r="E230" s="84"/>
      <c r="F230" s="207">
        <f>D230*E230</f>
        <v>0</v>
      </c>
    </row>
    <row r="231" spans="1:6" ht="36.9" customHeight="1" x14ac:dyDescent="0.3">
      <c r="A231" s="147"/>
      <c r="B231" s="138" t="s">
        <v>232</v>
      </c>
      <c r="C231" s="145"/>
      <c r="D231" s="177"/>
      <c r="E231" s="105"/>
      <c r="F231" s="177"/>
    </row>
    <row r="232" spans="1:6" x14ac:dyDescent="0.3">
      <c r="A232" s="154" t="s">
        <v>422</v>
      </c>
      <c r="B232" s="138" t="s">
        <v>66</v>
      </c>
      <c r="C232" s="145" t="s">
        <v>192</v>
      </c>
      <c r="D232" s="146">
        <v>41.72</v>
      </c>
      <c r="E232" s="84"/>
      <c r="F232" s="207">
        <f>D232*E232</f>
        <v>0</v>
      </c>
    </row>
    <row r="233" spans="1:6" x14ac:dyDescent="0.3">
      <c r="A233" s="154" t="s">
        <v>423</v>
      </c>
      <c r="B233" s="138" t="s">
        <v>67</v>
      </c>
      <c r="C233" s="145" t="s">
        <v>152</v>
      </c>
      <c r="D233" s="146">
        <v>15.5</v>
      </c>
      <c r="E233" s="84"/>
      <c r="F233" s="207">
        <f t="shared" ref="F233:F234" si="13">D233*E233</f>
        <v>0</v>
      </c>
    </row>
    <row r="234" spans="1:6" x14ac:dyDescent="0.3">
      <c r="A234" s="154" t="s">
        <v>424</v>
      </c>
      <c r="B234" s="138" t="s">
        <v>68</v>
      </c>
      <c r="C234" s="145" t="s">
        <v>152</v>
      </c>
      <c r="D234" s="146">
        <v>31.5</v>
      </c>
      <c r="E234" s="84"/>
      <c r="F234" s="207">
        <f t="shared" si="13"/>
        <v>0</v>
      </c>
    </row>
    <row r="235" spans="1:6" x14ac:dyDescent="0.3">
      <c r="A235" s="147"/>
      <c r="B235" s="138" t="s">
        <v>69</v>
      </c>
      <c r="C235" s="145"/>
      <c r="D235" s="177"/>
      <c r="E235" s="105"/>
      <c r="F235" s="177"/>
    </row>
    <row r="236" spans="1:6" ht="42" x14ac:dyDescent="0.3">
      <c r="A236" s="154"/>
      <c r="B236" s="153" t="s">
        <v>70</v>
      </c>
      <c r="C236" s="145"/>
      <c r="D236" s="146"/>
      <c r="E236" s="84"/>
      <c r="F236" s="207"/>
    </row>
    <row r="237" spans="1:6" x14ac:dyDescent="0.3">
      <c r="A237" s="154" t="s">
        <v>425</v>
      </c>
      <c r="B237" s="138" t="s">
        <v>71</v>
      </c>
      <c r="C237" s="145" t="s">
        <v>192</v>
      </c>
      <c r="D237" s="146">
        <v>4.1999999999999993</v>
      </c>
      <c r="E237" s="84"/>
      <c r="F237" s="207">
        <f>D237*E237</f>
        <v>0</v>
      </c>
    </row>
    <row r="238" spans="1:6" x14ac:dyDescent="0.3">
      <c r="A238" s="154" t="s">
        <v>426</v>
      </c>
      <c r="B238" s="138" t="s">
        <v>72</v>
      </c>
      <c r="C238" s="145" t="s">
        <v>195</v>
      </c>
      <c r="D238" s="146">
        <v>15.799999999999997</v>
      </c>
      <c r="E238" s="84"/>
      <c r="F238" s="207">
        <f>D238*E238</f>
        <v>0</v>
      </c>
    </row>
    <row r="239" spans="1:6" x14ac:dyDescent="0.3">
      <c r="A239" s="147"/>
      <c r="B239" s="138" t="s">
        <v>73</v>
      </c>
      <c r="C239" s="145"/>
      <c r="D239" s="146"/>
      <c r="E239" s="84"/>
      <c r="F239" s="207"/>
    </row>
    <row r="240" spans="1:6" x14ac:dyDescent="0.3">
      <c r="A240" s="144"/>
      <c r="B240" s="138" t="s">
        <v>74</v>
      </c>
      <c r="C240" s="145"/>
      <c r="D240" s="146"/>
      <c r="E240" s="84"/>
      <c r="F240" s="207"/>
    </row>
    <row r="241" spans="1:6" x14ac:dyDescent="0.3">
      <c r="A241" s="154" t="s">
        <v>427</v>
      </c>
      <c r="B241" s="138" t="s">
        <v>75</v>
      </c>
      <c r="C241" s="145" t="s">
        <v>192</v>
      </c>
      <c r="D241" s="146">
        <v>8.3999999999999986</v>
      </c>
      <c r="E241" s="84"/>
      <c r="F241" s="207">
        <f>D241*E241</f>
        <v>0</v>
      </c>
    </row>
    <row r="242" spans="1:6" ht="42" x14ac:dyDescent="0.3">
      <c r="A242" s="178" t="s">
        <v>428</v>
      </c>
      <c r="B242" s="179" t="s">
        <v>429</v>
      </c>
      <c r="C242" s="180"/>
      <c r="D242" s="178"/>
      <c r="E242" s="107"/>
      <c r="F242" s="212">
        <f>SUM(F243:F266)/2</f>
        <v>0</v>
      </c>
    </row>
    <row r="243" spans="1:6" ht="42" x14ac:dyDescent="0.3">
      <c r="A243" s="181">
        <v>5.0999999999999996</v>
      </c>
      <c r="B243" s="182" t="s">
        <v>430</v>
      </c>
      <c r="C243" s="181"/>
      <c r="D243" s="181"/>
      <c r="E243" s="108"/>
      <c r="F243" s="213">
        <f>SUM(F245:F260)</f>
        <v>0</v>
      </c>
    </row>
    <row r="244" spans="1:6" x14ac:dyDescent="0.3">
      <c r="A244" s="144"/>
      <c r="B244" s="138"/>
      <c r="C244" s="145"/>
      <c r="D244" s="145"/>
      <c r="E244" s="104"/>
      <c r="F244" s="210"/>
    </row>
    <row r="245" spans="1:6" x14ac:dyDescent="0.3">
      <c r="A245" s="183" t="s">
        <v>431</v>
      </c>
      <c r="B245" s="184" t="s">
        <v>432</v>
      </c>
      <c r="C245" s="185" t="s">
        <v>192</v>
      </c>
      <c r="D245" s="186">
        <v>102</v>
      </c>
      <c r="E245" s="109"/>
      <c r="F245" s="214">
        <f>D245*E245</f>
        <v>0</v>
      </c>
    </row>
    <row r="246" spans="1:6" ht="28.2" x14ac:dyDescent="0.3">
      <c r="A246" s="183" t="s">
        <v>433</v>
      </c>
      <c r="B246" s="184" t="s">
        <v>434</v>
      </c>
      <c r="C246" s="185" t="s">
        <v>195</v>
      </c>
      <c r="D246" s="186">
        <v>2.3064749999999998</v>
      </c>
      <c r="E246" s="109"/>
      <c r="F246" s="214">
        <f t="shared" ref="F246:F266" si="14">D246*E246</f>
        <v>0</v>
      </c>
    </row>
    <row r="247" spans="1:6" x14ac:dyDescent="0.3">
      <c r="A247" s="183" t="s">
        <v>435</v>
      </c>
      <c r="B247" s="184" t="s">
        <v>436</v>
      </c>
      <c r="C247" s="185" t="s">
        <v>195</v>
      </c>
      <c r="D247" s="186">
        <v>0.86399999999999999</v>
      </c>
      <c r="E247" s="109"/>
      <c r="F247" s="214">
        <f t="shared" si="14"/>
        <v>0</v>
      </c>
    </row>
    <row r="248" spans="1:6" x14ac:dyDescent="0.3">
      <c r="A248" s="183" t="s">
        <v>437</v>
      </c>
      <c r="B248" s="184" t="s">
        <v>438</v>
      </c>
      <c r="C248" s="185" t="s">
        <v>195</v>
      </c>
      <c r="D248" s="186">
        <v>0.78749999999999987</v>
      </c>
      <c r="E248" s="109"/>
      <c r="F248" s="214">
        <f t="shared" si="14"/>
        <v>0</v>
      </c>
    </row>
    <row r="249" spans="1:6" ht="55.8" x14ac:dyDescent="0.3">
      <c r="A249" s="183" t="s">
        <v>439</v>
      </c>
      <c r="B249" s="184" t="s">
        <v>440</v>
      </c>
      <c r="C249" s="185" t="s">
        <v>195</v>
      </c>
      <c r="D249" s="186">
        <v>1.9854999999999998</v>
      </c>
      <c r="E249" s="109"/>
      <c r="F249" s="214">
        <f t="shared" si="14"/>
        <v>0</v>
      </c>
    </row>
    <row r="250" spans="1:6" ht="28.2" x14ac:dyDescent="0.3">
      <c r="A250" s="183" t="s">
        <v>441</v>
      </c>
      <c r="B250" s="184" t="s">
        <v>442</v>
      </c>
      <c r="C250" s="185" t="s">
        <v>195</v>
      </c>
      <c r="D250" s="185">
        <v>3</v>
      </c>
      <c r="E250" s="109"/>
      <c r="F250" s="214">
        <f>D250*E250</f>
        <v>0</v>
      </c>
    </row>
    <row r="251" spans="1:6" x14ac:dyDescent="0.3">
      <c r="A251" s="183" t="s">
        <v>443</v>
      </c>
      <c r="B251" s="184" t="s">
        <v>444</v>
      </c>
      <c r="C251" s="185" t="s">
        <v>195</v>
      </c>
      <c r="D251" s="186">
        <v>8.9434749999999994</v>
      </c>
      <c r="E251" s="109"/>
      <c r="F251" s="214">
        <f t="shared" si="14"/>
        <v>0</v>
      </c>
    </row>
    <row r="252" spans="1:6" ht="28.2" x14ac:dyDescent="0.3">
      <c r="A252" s="183" t="s">
        <v>445</v>
      </c>
      <c r="B252" s="184" t="s">
        <v>446</v>
      </c>
      <c r="C252" s="185" t="s">
        <v>192</v>
      </c>
      <c r="D252" s="186">
        <v>10.251000000000001</v>
      </c>
      <c r="E252" s="109"/>
      <c r="F252" s="214">
        <f t="shared" si="14"/>
        <v>0</v>
      </c>
    </row>
    <row r="253" spans="1:6" ht="69.599999999999994" x14ac:dyDescent="0.3">
      <c r="A253" s="183" t="s">
        <v>447</v>
      </c>
      <c r="B253" s="184" t="s">
        <v>448</v>
      </c>
      <c r="C253" s="185" t="s">
        <v>195</v>
      </c>
      <c r="D253" s="186">
        <v>5.9218950000000001</v>
      </c>
      <c r="E253" s="109"/>
      <c r="F253" s="214">
        <f t="shared" si="14"/>
        <v>0</v>
      </c>
    </row>
    <row r="254" spans="1:6" ht="55.8" x14ac:dyDescent="0.3">
      <c r="A254" s="183"/>
      <c r="B254" s="187" t="s">
        <v>449</v>
      </c>
      <c r="C254" s="185"/>
      <c r="D254" s="185"/>
      <c r="E254" s="109"/>
      <c r="F254" s="214"/>
    </row>
    <row r="255" spans="1:6" ht="28.2" x14ac:dyDescent="0.3">
      <c r="A255" s="183" t="s">
        <v>450</v>
      </c>
      <c r="B255" s="188" t="s">
        <v>451</v>
      </c>
      <c r="C255" s="185" t="s">
        <v>152</v>
      </c>
      <c r="D255" s="185">
        <v>45</v>
      </c>
      <c r="E255" s="109"/>
      <c r="F255" s="214">
        <f t="shared" si="14"/>
        <v>0</v>
      </c>
    </row>
    <row r="256" spans="1:6" ht="28.5" customHeight="1" x14ac:dyDescent="0.3">
      <c r="A256" s="183" t="s">
        <v>452</v>
      </c>
      <c r="B256" s="188" t="s">
        <v>453</v>
      </c>
      <c r="C256" s="185" t="s">
        <v>345</v>
      </c>
      <c r="D256" s="185">
        <v>1</v>
      </c>
      <c r="E256" s="109"/>
      <c r="F256" s="214">
        <f t="shared" si="14"/>
        <v>0</v>
      </c>
    </row>
    <row r="257" spans="1:6" ht="28.2" x14ac:dyDescent="0.3">
      <c r="A257" s="183" t="s">
        <v>454</v>
      </c>
      <c r="B257" s="188" t="s">
        <v>455</v>
      </c>
      <c r="C257" s="185" t="s">
        <v>345</v>
      </c>
      <c r="D257" s="185">
        <v>1</v>
      </c>
      <c r="E257" s="109"/>
      <c r="F257" s="214">
        <f t="shared" si="14"/>
        <v>0</v>
      </c>
    </row>
    <row r="258" spans="1:6" x14ac:dyDescent="0.3">
      <c r="A258" s="183" t="s">
        <v>456</v>
      </c>
      <c r="B258" s="188" t="s">
        <v>344</v>
      </c>
      <c r="C258" s="185" t="s">
        <v>345</v>
      </c>
      <c r="D258" s="185">
        <v>1</v>
      </c>
      <c r="E258" s="109"/>
      <c r="F258" s="214">
        <f t="shared" si="14"/>
        <v>0</v>
      </c>
    </row>
    <row r="259" spans="1:6" x14ac:dyDescent="0.3">
      <c r="A259" s="183" t="s">
        <v>457</v>
      </c>
      <c r="B259" s="188" t="s">
        <v>458</v>
      </c>
      <c r="C259" s="185" t="s">
        <v>345</v>
      </c>
      <c r="D259" s="185">
        <v>1</v>
      </c>
      <c r="E259" s="109"/>
      <c r="F259" s="214">
        <f t="shared" si="14"/>
        <v>0</v>
      </c>
    </row>
    <row r="260" spans="1:6" ht="28.2" x14ac:dyDescent="0.3">
      <c r="A260" s="183" t="s">
        <v>459</v>
      </c>
      <c r="B260" s="184" t="s">
        <v>460</v>
      </c>
      <c r="C260" s="185" t="s">
        <v>152</v>
      </c>
      <c r="D260" s="185">
        <v>1</v>
      </c>
      <c r="E260" s="109"/>
      <c r="F260" s="214">
        <f t="shared" si="14"/>
        <v>0</v>
      </c>
    </row>
    <row r="261" spans="1:6" ht="28.2" x14ac:dyDescent="0.3">
      <c r="A261" s="181">
        <v>5.2</v>
      </c>
      <c r="B261" s="182" t="s">
        <v>461</v>
      </c>
      <c r="C261" s="181"/>
      <c r="D261" s="181"/>
      <c r="E261" s="108"/>
      <c r="F261" s="213">
        <f>SUM(F262:F266)</f>
        <v>0</v>
      </c>
    </row>
    <row r="262" spans="1:6" ht="28.2" x14ac:dyDescent="0.3">
      <c r="A262" s="183" t="s">
        <v>462</v>
      </c>
      <c r="B262" s="184" t="s">
        <v>463</v>
      </c>
      <c r="C262" s="185" t="s">
        <v>195</v>
      </c>
      <c r="D262" s="186">
        <v>1.2492993750000001</v>
      </c>
      <c r="E262" s="109"/>
      <c r="F262" s="214">
        <f t="shared" si="14"/>
        <v>0</v>
      </c>
    </row>
    <row r="263" spans="1:6" x14ac:dyDescent="0.3">
      <c r="A263" s="183" t="s">
        <v>464</v>
      </c>
      <c r="B263" s="184" t="s">
        <v>465</v>
      </c>
      <c r="C263" s="185" t="s">
        <v>192</v>
      </c>
      <c r="D263" s="186">
        <v>4.3543949999999993</v>
      </c>
      <c r="E263" s="109"/>
      <c r="F263" s="214">
        <f t="shared" si="14"/>
        <v>0</v>
      </c>
    </row>
    <row r="264" spans="1:6" x14ac:dyDescent="0.3">
      <c r="A264" s="183" t="s">
        <v>466</v>
      </c>
      <c r="B264" s="184" t="s">
        <v>467</v>
      </c>
      <c r="C264" s="185" t="s">
        <v>195</v>
      </c>
      <c r="D264" s="186">
        <v>2.3895</v>
      </c>
      <c r="E264" s="109"/>
      <c r="F264" s="214">
        <f t="shared" si="14"/>
        <v>0</v>
      </c>
    </row>
    <row r="265" spans="1:6" x14ac:dyDescent="0.3">
      <c r="A265" s="189"/>
      <c r="B265" s="190" t="s">
        <v>468</v>
      </c>
      <c r="C265" s="185"/>
      <c r="D265" s="185"/>
      <c r="E265" s="109"/>
      <c r="F265" s="214"/>
    </row>
    <row r="266" spans="1:6" ht="69.599999999999994" x14ac:dyDescent="0.3">
      <c r="A266" s="183" t="s">
        <v>469</v>
      </c>
      <c r="B266" s="184" t="s">
        <v>470</v>
      </c>
      <c r="C266" s="185" t="s">
        <v>152</v>
      </c>
      <c r="D266" s="186">
        <v>17.051000000000002</v>
      </c>
      <c r="E266" s="109"/>
      <c r="F266" s="214">
        <f t="shared" si="14"/>
        <v>0</v>
      </c>
    </row>
    <row r="267" spans="1:6" x14ac:dyDescent="0.3">
      <c r="A267" s="191"/>
      <c r="B267" s="192" t="s">
        <v>471</v>
      </c>
      <c r="C267" s="193"/>
      <c r="D267" s="193"/>
      <c r="E267" s="93"/>
      <c r="F267" s="193"/>
    </row>
    <row r="268" spans="1:6" x14ac:dyDescent="0.3">
      <c r="A268" s="194" t="str">
        <f>A6</f>
        <v>BILL No. 1</v>
      </c>
      <c r="B268" s="195" t="str">
        <f>B6</f>
        <v>PRELIMINARIES (for all sites combined)</v>
      </c>
      <c r="C268" s="196" t="s">
        <v>88</v>
      </c>
      <c r="D268" s="94">
        <v>1</v>
      </c>
      <c r="E268" s="95">
        <f>F6</f>
        <v>0</v>
      </c>
      <c r="F268" s="215">
        <f>E268*D268</f>
        <v>0</v>
      </c>
    </row>
    <row r="269" spans="1:6" ht="55.8" x14ac:dyDescent="0.3">
      <c r="A269" s="197" t="str">
        <f>A35</f>
        <v>BILL NO.2</v>
      </c>
      <c r="B269" s="195" t="str">
        <f>B35</f>
        <v>Dilling of Boreholes at Mathiang Boma Barkuor  Village;Denjaak primary school; Community resoure center Yoanyang Boma Chilak Village;Rubkona Primary school Yoanyang Boma Chilak village; Rotriak Boma  Nokpuot Village and Bilyang Primary School.</v>
      </c>
      <c r="C269" s="196" t="s">
        <v>88</v>
      </c>
      <c r="D269" s="94">
        <v>6</v>
      </c>
      <c r="E269" s="95">
        <f>F35</f>
        <v>0</v>
      </c>
      <c r="F269" s="215">
        <f>E269*D269</f>
        <v>0</v>
      </c>
    </row>
    <row r="270" spans="1:6" ht="55.8" x14ac:dyDescent="0.3">
      <c r="A270" s="197" t="str">
        <f>A59</f>
        <v>BILL NO. 3</v>
      </c>
      <c r="B270" s="195" t="str">
        <f>B59</f>
        <v>Construction of water kiosks with 6 talbot Talflow self-closing taps in hollow block and concrete masonry at Mathiang Boma ,Barkuor  Village;Denjaak primary school; Community resoure center Yoanyang Boma,Chilak Village;Rubkona Primary school,Yoanyang Boma,Chilak village</v>
      </c>
      <c r="C270" s="196" t="s">
        <v>88</v>
      </c>
      <c r="D270" s="94">
        <v>10</v>
      </c>
      <c r="E270" s="95">
        <f>F59</f>
        <v>0</v>
      </c>
      <c r="F270" s="215">
        <f>E270*D270</f>
        <v>0</v>
      </c>
    </row>
    <row r="271" spans="1:6" ht="55.8" x14ac:dyDescent="0.3">
      <c r="A271" s="197" t="str">
        <f>A146</f>
        <v>BILL NO. 4</v>
      </c>
      <c r="B271" s="195" t="str">
        <f>B146</f>
        <v>Construction of 20 cubic meter steel storage, 6 meters high tower-water yard and installation of submersible pump powered by solar system at at Mathiang Boma Barkuor  Village;Denjaak primary school; Community resoure center Yoanyang Boma Chilak Village;Rubkona Primary school Yoanyang Boma Chilak village</v>
      </c>
      <c r="C271" s="196" t="s">
        <v>88</v>
      </c>
      <c r="D271" s="94">
        <v>4</v>
      </c>
      <c r="E271" s="95">
        <f>F146</f>
        <v>0</v>
      </c>
      <c r="F271" s="215">
        <f>E271*D271</f>
        <v>0</v>
      </c>
    </row>
    <row r="272" spans="1:6" ht="42" x14ac:dyDescent="0.3">
      <c r="A272" s="197" t="str">
        <f>A242</f>
        <v>BILL NO.5</v>
      </c>
      <c r="B272" s="195" t="str">
        <f>B242</f>
        <v xml:space="preserve">
Headworks, platform construction and hand pump installation at Rotriak Boma Nokpuot Village and Bilyang Primary School.</v>
      </c>
      <c r="C272" s="198" t="s">
        <v>88</v>
      </c>
      <c r="D272" s="96">
        <v>2</v>
      </c>
      <c r="E272" s="97">
        <f>F242</f>
        <v>0</v>
      </c>
      <c r="F272" s="215">
        <f>E272*D272</f>
        <v>0</v>
      </c>
    </row>
    <row r="273" spans="1:6" x14ac:dyDescent="0.3">
      <c r="A273" s="100"/>
      <c r="B273" s="98"/>
      <c r="C273" s="240" t="s">
        <v>472</v>
      </c>
      <c r="D273" s="241"/>
      <c r="E273" s="242"/>
      <c r="F273" s="216">
        <f>SUM(F268:F272)</f>
        <v>0</v>
      </c>
    </row>
    <row r="284" spans="1:6" x14ac:dyDescent="0.3">
      <c r="A284" s="2"/>
      <c r="B284" s="67"/>
      <c r="C284" s="2"/>
      <c r="D284" s="1"/>
      <c r="E284" s="3"/>
      <c r="F284" s="4"/>
    </row>
    <row r="285" spans="1:6" x14ac:dyDescent="0.3">
      <c r="A285" s="5"/>
      <c r="B285" s="68"/>
      <c r="C285" s="5"/>
      <c r="D285" s="5"/>
      <c r="E285" s="3"/>
      <c r="F285" s="3"/>
    </row>
    <row r="286" spans="1:6" x14ac:dyDescent="0.3">
      <c r="A286" s="5"/>
      <c r="B286" s="68"/>
      <c r="C286" s="5"/>
      <c r="D286" s="5"/>
      <c r="E286" s="3"/>
      <c r="F286" s="3"/>
    </row>
    <row r="287" spans="1:6" x14ac:dyDescent="0.3">
      <c r="A287" s="5"/>
      <c r="B287" s="68"/>
      <c r="C287" s="5"/>
      <c r="D287" s="5"/>
      <c r="E287" s="3"/>
      <c r="F287" s="3"/>
    </row>
  </sheetData>
  <sheetProtection algorithmName="SHA-512" hashValue="S21DeNq14Ne2WkXkvcjdOCBX0b3SQvlOfoz8zzfidWInc8pF5FDAlTX6xkdKlceNFF57/rdkYW2/TRoOodhufQ==" saltValue="otiDcYnbhrRAGssSPunnTg==" spinCount="100000" sheet="1" objects="1" scenarios="1"/>
  <mergeCells count="5">
    <mergeCell ref="A1:F1"/>
    <mergeCell ref="A2:F2"/>
    <mergeCell ref="B3:E3"/>
    <mergeCell ref="C273:E273"/>
    <mergeCell ref="A4:E4"/>
  </mergeCells>
  <printOptions horizontalCentered="1"/>
  <pageMargins left="0.2" right="0.2" top="0.5" bottom="0.5" header="0.3" footer="0.3"/>
  <pageSetup paperSize="9" scale="65" fitToHeight="0" orientation="portrait" r:id="rId1"/>
  <headerFooter>
    <oddHeader>&amp;C&amp;A</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60B015CB131F46833F5B6159C15C12" ma:contentTypeVersion="15" ma:contentTypeDescription="Create a new document." ma:contentTypeScope="" ma:versionID="32b6ac0081edefc36513842903cbd7d8">
  <xsd:schema xmlns:xsd="http://www.w3.org/2001/XMLSchema" xmlns:xs="http://www.w3.org/2001/XMLSchema" xmlns:p="http://schemas.microsoft.com/office/2006/metadata/properties" xmlns:ns1="http://schemas.microsoft.com/sharepoint/v3" xmlns:ns2="b806e36a-9eaf-4e03-aa32-8944e14bcd8b" xmlns:ns3="0ae84525-964a-4873-ac2a-8c5b655d4796" targetNamespace="http://schemas.microsoft.com/office/2006/metadata/properties" ma:root="true" ma:fieldsID="8b2626b29ec59447cc9a5f58ec4483b3" ns1:_="" ns2:_="" ns3:_="">
    <xsd:import namespace="http://schemas.microsoft.com/sharepoint/v3"/>
    <xsd:import namespace="b806e36a-9eaf-4e03-aa32-8944e14bcd8b"/>
    <xsd:import namespace="0ae84525-964a-4873-ac2a-8c5b655d47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06e36a-9eaf-4e03-aa32-8944e14bcd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53f610b-9ee9-4302-9a9e-eaae0f0c7bd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e84525-964a-4873-ac2a-8c5b655d47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70b9ad3-9b9a-43e7-a0d3-82497a35ceb4}" ma:internalName="TaxCatchAll" ma:showField="CatchAllData" ma:web="0ae84525-964a-4873-ac2a-8c5b655d47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806e36a-9eaf-4e03-aa32-8944e14bcd8b">
      <Terms xmlns="http://schemas.microsoft.com/office/infopath/2007/PartnerControls"/>
    </lcf76f155ced4ddcb4097134ff3c332f>
    <TaxCatchAll xmlns="0ae84525-964a-4873-ac2a-8c5b655d4796" xsi:nil="true"/>
  </documentManagement>
</p:properties>
</file>

<file path=customXml/itemProps1.xml><?xml version="1.0" encoding="utf-8"?>
<ds:datastoreItem xmlns:ds="http://schemas.openxmlformats.org/officeDocument/2006/customXml" ds:itemID="{7C5F1779-F35F-4B50-88ED-32DE9CF87002}">
  <ds:schemaRefs>
    <ds:schemaRef ds:uri="http://schemas.microsoft.com/sharepoint/v3/contenttype/forms"/>
  </ds:schemaRefs>
</ds:datastoreItem>
</file>

<file path=customXml/itemProps2.xml><?xml version="1.0" encoding="utf-8"?>
<ds:datastoreItem xmlns:ds="http://schemas.openxmlformats.org/officeDocument/2006/customXml" ds:itemID="{1C1A1F0B-8F3C-463C-A6F2-758A5F9FE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e36a-9eaf-4e03-aa32-8944e14bcd8b"/>
    <ds:schemaRef ds:uri="0ae84525-964a-4873-ac2a-8c5b655d47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BCE1C2-EFBA-49FA-9366-E1DC31A96891}">
  <ds:schemaRefs>
    <ds:schemaRef ds:uri="http://schemas.microsoft.com/office/2006/metadata/properties"/>
    <ds:schemaRef ds:uri="http://schemas.microsoft.com/office/infopath/2007/PartnerControls"/>
    <ds:schemaRef ds:uri="http://schemas.microsoft.com/sharepoint/v3"/>
    <ds:schemaRef ds:uri="b806e36a-9eaf-4e03-aa32-8944e14bcd8b"/>
    <ds:schemaRef ds:uri="0ae84525-964a-4873-ac2a-8c5b655d47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TAKEOFF SHEET Cattle trough</vt:lpstr>
      <vt:lpstr>Annex B_BoQ TP14_Rubkona_Rev</vt:lpstr>
      <vt:lpstr>'Annex B_BoQ TP14_Rubkona_Rev'!Print_Area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Sugo Dele</dc:creator>
  <cp:keywords/>
  <dc:description/>
  <cp:lastModifiedBy>MUNAVAROV Manuchehr</cp:lastModifiedBy>
  <cp:revision/>
  <cp:lastPrinted>2024-09-01T14:53:29Z</cp:lastPrinted>
  <dcterms:created xsi:type="dcterms:W3CDTF">2024-07-24T07:02:04Z</dcterms:created>
  <dcterms:modified xsi:type="dcterms:W3CDTF">2024-09-01T14:53:32Z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2024-08-04T10:23:20Z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9da3ab74-02e1-4a2e-bbe2-6b5fa90f657f</vt:lpwstr>
  </property>
  <property fmtid="{D5CDD505-2E9C-101B-9397-08002B2CF9AE}" pid="8" name="MSIP_Label_2059aa38-f392-4105-be92-628035578272_ContentBits">
    <vt:lpwstr>0</vt:lpwstr>
  </property>
  <property fmtid="{D5CDD505-2E9C-101B-9397-08002B2CF9AE}" pid="9" name="ContentTypeId">
    <vt:lpwstr>0x010100DE60B015CB131F46833F5B6159C15C12</vt:lpwstr>
  </property>
</Properties>
</file>